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rdovam\Desktop\"/>
    </mc:Choice>
  </mc:AlternateContent>
  <bookViews>
    <workbookView xWindow="0" yWindow="0" windowWidth="14970" windowHeight="14565"/>
  </bookViews>
  <sheets>
    <sheet name="Rekapitulace stavby" sheetId="1" r:id="rId1"/>
    <sheet name="stav - Soupis předpokláda..." sheetId="2" r:id="rId2"/>
    <sheet name="vrn - Vedlejší a ostatní ..." sheetId="3" r:id="rId3"/>
    <sheet name="Pokyny pro vyplnění" sheetId="4" r:id="rId4"/>
  </sheets>
  <definedNames>
    <definedName name="_xlnm._FilterDatabase" localSheetId="1" hidden="1">'stav - Soupis předpokláda...'!$C$96:$K$96</definedName>
    <definedName name="_xlnm._FilterDatabase" localSheetId="2" hidden="1">'vrn - Vedlejší a ostatní ...'!$C$80:$K$80</definedName>
    <definedName name="_xlnm.Print_Titles" localSheetId="0">'Rekapitulace stavby'!$49:$49</definedName>
    <definedName name="_xlnm.Print_Titles" localSheetId="1">'stav - Soupis předpokláda...'!$96:$96</definedName>
    <definedName name="_xlnm.Print_Titles" localSheetId="2">'vrn - Vedlejší a ostatní ...'!$80:$80</definedName>
    <definedName name="_xlnm.Print_Area" localSheetId="3">'Pokyny pro vyplnění'!$B$2:$K$69,'Pokyny pro vyplnění'!$B$72:$K$116,'Pokyny pro vyplnění'!$B$119:$K$188,'Pokyny pro vyplnění'!$B$192:$K$212</definedName>
    <definedName name="_xlnm.Print_Area" localSheetId="0">'Rekapitulace stavby'!$D$4:$AO$33,'Rekapitulace stavby'!$C$39:$AQ$54</definedName>
    <definedName name="_xlnm.Print_Area" localSheetId="1">'stav - Soupis předpokláda...'!$C$4:$J$36,'stav - Soupis předpokláda...'!$C$42:$J$78,'stav - Soupis předpokláda...'!$C$84:$K$577</definedName>
    <definedName name="_xlnm.Print_Area" localSheetId="2">'vrn - Vedlejší a ostatní ...'!$C$4:$J$36,'vrn - Vedlejší a ostatní ...'!$C$42:$J$62,'vrn - Vedlejší a ostatní ...'!$C$68:$K$100</definedName>
  </definedNames>
  <calcPr calcId="152511" fullCalcOnLoad="1"/>
</workbook>
</file>

<file path=xl/calcChain.xml><?xml version="1.0" encoding="utf-8"?>
<calcChain xmlns="http://schemas.openxmlformats.org/spreadsheetml/2006/main">
  <c r="J355" i="2" l="1"/>
  <c r="BE355" i="2" s="1"/>
  <c r="BK100" i="2"/>
  <c r="BK103" i="2"/>
  <c r="BK106" i="2"/>
  <c r="BK109" i="2"/>
  <c r="BK113" i="2"/>
  <c r="BK112" i="2"/>
  <c r="J112" i="2" s="1"/>
  <c r="J59" i="2" s="1"/>
  <c r="BK116" i="2"/>
  <c r="BK120" i="2"/>
  <c r="BK119" i="2" s="1"/>
  <c r="J119" i="2"/>
  <c r="J60" i="2" s="1"/>
  <c r="BK124" i="2"/>
  <c r="BK127" i="2"/>
  <c r="BK130" i="2"/>
  <c r="BK133" i="2"/>
  <c r="BK136" i="2"/>
  <c r="BK140" i="2"/>
  <c r="BK144" i="2"/>
  <c r="BK147" i="2"/>
  <c r="BK151" i="2"/>
  <c r="BK154" i="2"/>
  <c r="BK157" i="2"/>
  <c r="BK171" i="2"/>
  <c r="BK174" i="2"/>
  <c r="BK177" i="2"/>
  <c r="BK180" i="2"/>
  <c r="BK183" i="2"/>
  <c r="BK187" i="2"/>
  <c r="BK190" i="2"/>
  <c r="BK192" i="2"/>
  <c r="BK195" i="2"/>
  <c r="BK198" i="2"/>
  <c r="BK201" i="2"/>
  <c r="BK206" i="2"/>
  <c r="BK209" i="2"/>
  <c r="BK212" i="2"/>
  <c r="BK217" i="2"/>
  <c r="BK248" i="2"/>
  <c r="BK251" i="2"/>
  <c r="BK254" i="2"/>
  <c r="BK257" i="2"/>
  <c r="BK260" i="2"/>
  <c r="BK262" i="2"/>
  <c r="BK264" i="2"/>
  <c r="BK266" i="2"/>
  <c r="BK270" i="2"/>
  <c r="BK275" i="2"/>
  <c r="BK278" i="2"/>
  <c r="BK281" i="2"/>
  <c r="BK284" i="2"/>
  <c r="BK287" i="2"/>
  <c r="BK290" i="2"/>
  <c r="BK292" i="2"/>
  <c r="BK294" i="2"/>
  <c r="BK296" i="2"/>
  <c r="BK297" i="2"/>
  <c r="BK269" i="2" s="1"/>
  <c r="J269" i="2" s="1"/>
  <c r="J62" i="2" s="1"/>
  <c r="BK300" i="2"/>
  <c r="BK302" i="2"/>
  <c r="BK305" i="2"/>
  <c r="BK309" i="2"/>
  <c r="BK311" i="2"/>
  <c r="BK313" i="2"/>
  <c r="BK316" i="2"/>
  <c r="BK308" i="2"/>
  <c r="J308" i="2" s="1"/>
  <c r="J63" i="2" s="1"/>
  <c r="BK319" i="2"/>
  <c r="BK318" i="2"/>
  <c r="J318" i="2" s="1"/>
  <c r="J64" i="2"/>
  <c r="BK323" i="2"/>
  <c r="BK326" i="2"/>
  <c r="BK329" i="2"/>
  <c r="BK332" i="2"/>
  <c r="BK335" i="2"/>
  <c r="BK338" i="2"/>
  <c r="BK343" i="2"/>
  <c r="BK346" i="2"/>
  <c r="BK349" i="2"/>
  <c r="BK352" i="2"/>
  <c r="BK355" i="2"/>
  <c r="BK358" i="2"/>
  <c r="BK360" i="2"/>
  <c r="BK363" i="2"/>
  <c r="BK366" i="2"/>
  <c r="BK369" i="2"/>
  <c r="BK372" i="2"/>
  <c r="BK375" i="2"/>
  <c r="BK379" i="2"/>
  <c r="BK362" i="2"/>
  <c r="J362" i="2" s="1"/>
  <c r="J68" i="2" s="1"/>
  <c r="BK382" i="2"/>
  <c r="BK384" i="2"/>
  <c r="BK386" i="2"/>
  <c r="BK381" i="2" s="1"/>
  <c r="J381" i="2" s="1"/>
  <c r="J69" i="2" s="1"/>
  <c r="BK387" i="2"/>
  <c r="BK388" i="2"/>
  <c r="BK391" i="2"/>
  <c r="BK390" i="2"/>
  <c r="J390" i="2" s="1"/>
  <c r="J70" i="2" s="1"/>
  <c r="BK392" i="2"/>
  <c r="BK393" i="2"/>
  <c r="BK394" i="2"/>
  <c r="BK396" i="2"/>
  <c r="BK398" i="2"/>
  <c r="BK401" i="2"/>
  <c r="BK403" i="2"/>
  <c r="BK405" i="2"/>
  <c r="BK408" i="2"/>
  <c r="BK410" i="2"/>
  <c r="BK412" i="2"/>
  <c r="BK415" i="2"/>
  <c r="BK418" i="2"/>
  <c r="BK421" i="2"/>
  <c r="BK424" i="2"/>
  <c r="BK427" i="2"/>
  <c r="BK430" i="2"/>
  <c r="BK433" i="2"/>
  <c r="BK435" i="2"/>
  <c r="BK437" i="2"/>
  <c r="BK440" i="2"/>
  <c r="BK442" i="2"/>
  <c r="BK444" i="2"/>
  <c r="BK446" i="2"/>
  <c r="BK448" i="2"/>
  <c r="BK451" i="2"/>
  <c r="BK450" i="2"/>
  <c r="J450" i="2" s="1"/>
  <c r="J72" i="2" s="1"/>
  <c r="BK454" i="2"/>
  <c r="BK455" i="2"/>
  <c r="BK457" i="2"/>
  <c r="BK459" i="2"/>
  <c r="BK460" i="2"/>
  <c r="BK456" i="2" s="1"/>
  <c r="J456" i="2" s="1"/>
  <c r="J73" i="2" s="1"/>
  <c r="BK463" i="2"/>
  <c r="BK465" i="2"/>
  <c r="BK468" i="2"/>
  <c r="BK469" i="2"/>
  <c r="BK470" i="2"/>
  <c r="BK472" i="2"/>
  <c r="BK478" i="2"/>
  <c r="BK483" i="2"/>
  <c r="BK486" i="2"/>
  <c r="BK492" i="2"/>
  <c r="BK494" i="2"/>
  <c r="BK497" i="2"/>
  <c r="BK499" i="2"/>
  <c r="BK502" i="2"/>
  <c r="BK505" i="2"/>
  <c r="BK462" i="2" s="1"/>
  <c r="J462" i="2" s="1"/>
  <c r="J74" i="2" s="1"/>
  <c r="BK508" i="2"/>
  <c r="BK511" i="2"/>
  <c r="BK514" i="2"/>
  <c r="BK517" i="2"/>
  <c r="BK519" i="2"/>
  <c r="BK521" i="2"/>
  <c r="BK524" i="2"/>
  <c r="BK527" i="2"/>
  <c r="BK530" i="2"/>
  <c r="BK533" i="2"/>
  <c r="BK534" i="2"/>
  <c r="BK537" i="2"/>
  <c r="BK538" i="2"/>
  <c r="BK536" i="2"/>
  <c r="J536" i="2" s="1"/>
  <c r="J75" i="2" s="1"/>
  <c r="BK539" i="2"/>
  <c r="BK540" i="2"/>
  <c r="BK543" i="2"/>
  <c r="BK545" i="2"/>
  <c r="BK546" i="2"/>
  <c r="BK549" i="2"/>
  <c r="BK552" i="2"/>
  <c r="BK555" i="2"/>
  <c r="BK558" i="2"/>
  <c r="BK548" i="2" s="1"/>
  <c r="J548" i="2" s="1"/>
  <c r="J76" i="2" s="1"/>
  <c r="BK561" i="2"/>
  <c r="BK564" i="2"/>
  <c r="BK569" i="2"/>
  <c r="BK572" i="2"/>
  <c r="BK575" i="2"/>
  <c r="BK563" i="2"/>
  <c r="J563" i="2" s="1"/>
  <c r="J77" i="2" s="1"/>
  <c r="BK84" i="3"/>
  <c r="BK86" i="3"/>
  <c r="BK88" i="3"/>
  <c r="BK83" i="3" s="1"/>
  <c r="BK90" i="3"/>
  <c r="BK93" i="3"/>
  <c r="BK92" i="3" s="1"/>
  <c r="J92" i="3"/>
  <c r="J59" i="3" s="1"/>
  <c r="BK96" i="3"/>
  <c r="BK95" i="3" s="1"/>
  <c r="J95" i="3"/>
  <c r="J60" i="3" s="1"/>
  <c r="BK99" i="3"/>
  <c r="BK98" i="3" s="1"/>
  <c r="J98" i="3"/>
  <c r="J61" i="3" s="1"/>
  <c r="J100" i="2"/>
  <c r="BE100" i="2" s="1"/>
  <c r="J103" i="2"/>
  <c r="BE103" i="2" s="1"/>
  <c r="J106" i="2"/>
  <c r="BE106" i="2" s="1"/>
  <c r="J109" i="2"/>
  <c r="BE109" i="2" s="1"/>
  <c r="J113" i="2"/>
  <c r="BE113" i="2" s="1"/>
  <c r="J116" i="2"/>
  <c r="BE116" i="2" s="1"/>
  <c r="J120" i="2"/>
  <c r="BE120" i="2" s="1"/>
  <c r="J124" i="2"/>
  <c r="BE124" i="2" s="1"/>
  <c r="J127" i="2"/>
  <c r="BE127" i="2" s="1"/>
  <c r="J130" i="2"/>
  <c r="BE130" i="2" s="1"/>
  <c r="J133" i="2"/>
  <c r="BE133" i="2" s="1"/>
  <c r="J136" i="2"/>
  <c r="BE136" i="2" s="1"/>
  <c r="J140" i="2"/>
  <c r="BE140" i="2" s="1"/>
  <c r="J144" i="2"/>
  <c r="BE144" i="2" s="1"/>
  <c r="J147" i="2"/>
  <c r="BE147" i="2" s="1"/>
  <c r="J151" i="2"/>
  <c r="BE151" i="2" s="1"/>
  <c r="J154" i="2"/>
  <c r="BE154" i="2" s="1"/>
  <c r="J157" i="2"/>
  <c r="BE157" i="2" s="1"/>
  <c r="J171" i="2"/>
  <c r="BE171" i="2" s="1"/>
  <c r="J174" i="2"/>
  <c r="BE174" i="2" s="1"/>
  <c r="J177" i="2"/>
  <c r="BE177" i="2" s="1"/>
  <c r="J180" i="2"/>
  <c r="BE180" i="2" s="1"/>
  <c r="J183" i="2"/>
  <c r="BE183" i="2" s="1"/>
  <c r="J187" i="2"/>
  <c r="BE187" i="2" s="1"/>
  <c r="J190" i="2"/>
  <c r="BE190" i="2" s="1"/>
  <c r="J192" i="2"/>
  <c r="BE192" i="2" s="1"/>
  <c r="J195" i="2"/>
  <c r="BE195" i="2" s="1"/>
  <c r="J198" i="2"/>
  <c r="BE198" i="2" s="1"/>
  <c r="J201" i="2"/>
  <c r="BE201" i="2" s="1"/>
  <c r="J206" i="2"/>
  <c r="BE206" i="2" s="1"/>
  <c r="J209" i="2"/>
  <c r="BE209" i="2" s="1"/>
  <c r="J212" i="2"/>
  <c r="BE212" i="2" s="1"/>
  <c r="J217" i="2"/>
  <c r="BE217" i="2" s="1"/>
  <c r="J248" i="2"/>
  <c r="BE248" i="2" s="1"/>
  <c r="J251" i="2"/>
  <c r="BE251" i="2" s="1"/>
  <c r="J254" i="2"/>
  <c r="BE254" i="2" s="1"/>
  <c r="J257" i="2"/>
  <c r="BE257" i="2" s="1"/>
  <c r="J260" i="2"/>
  <c r="BE260" i="2" s="1"/>
  <c r="J262" i="2"/>
  <c r="BE262" i="2" s="1"/>
  <c r="J264" i="2"/>
  <c r="BE264" i="2" s="1"/>
  <c r="J266" i="2"/>
  <c r="BE266" i="2" s="1"/>
  <c r="J270" i="2"/>
  <c r="BE270" i="2" s="1"/>
  <c r="J275" i="2"/>
  <c r="BE275" i="2" s="1"/>
  <c r="J278" i="2"/>
  <c r="BE278" i="2" s="1"/>
  <c r="J281" i="2"/>
  <c r="BE281" i="2" s="1"/>
  <c r="J284" i="2"/>
  <c r="BE284" i="2" s="1"/>
  <c r="J287" i="2"/>
  <c r="BE287" i="2" s="1"/>
  <c r="J290" i="2"/>
  <c r="BE290" i="2" s="1"/>
  <c r="J292" i="2"/>
  <c r="BE292" i="2" s="1"/>
  <c r="J294" i="2"/>
  <c r="BE294" i="2" s="1"/>
  <c r="J296" i="2"/>
  <c r="BE296" i="2" s="1"/>
  <c r="J297" i="2"/>
  <c r="BE297" i="2" s="1"/>
  <c r="J300" i="2"/>
  <c r="BE300" i="2" s="1"/>
  <c r="J302" i="2"/>
  <c r="BE302" i="2" s="1"/>
  <c r="J305" i="2"/>
  <c r="BE305" i="2" s="1"/>
  <c r="J309" i="2"/>
  <c r="BE309" i="2" s="1"/>
  <c r="J311" i="2"/>
  <c r="BE311" i="2"/>
  <c r="J313" i="2"/>
  <c r="BE313" i="2"/>
  <c r="J316" i="2"/>
  <c r="BE316" i="2"/>
  <c r="J319" i="2"/>
  <c r="BE319" i="2"/>
  <c r="J323" i="2"/>
  <c r="BE323" i="2"/>
  <c r="J326" i="2"/>
  <c r="BE326" i="2"/>
  <c r="J329" i="2"/>
  <c r="BE329" i="2"/>
  <c r="J332" i="2"/>
  <c r="BE332" i="2"/>
  <c r="J335" i="2"/>
  <c r="BE335" i="2"/>
  <c r="J338" i="2"/>
  <c r="BE338" i="2"/>
  <c r="J343" i="2"/>
  <c r="BE343" i="2"/>
  <c r="J346" i="2"/>
  <c r="BE346" i="2"/>
  <c r="J349" i="2"/>
  <c r="BE349" i="2"/>
  <c r="J352" i="2"/>
  <c r="BE352" i="2"/>
  <c r="J358" i="2"/>
  <c r="BE358" i="2"/>
  <c r="J360" i="2"/>
  <c r="BE360" i="2"/>
  <c r="J363" i="2"/>
  <c r="BE363" i="2"/>
  <c r="J366" i="2"/>
  <c r="BE366" i="2"/>
  <c r="J369" i="2"/>
  <c r="BE369" i="2"/>
  <c r="J372" i="2"/>
  <c r="BE372" i="2"/>
  <c r="J375" i="2"/>
  <c r="BE375" i="2"/>
  <c r="J379" i="2"/>
  <c r="BE379" i="2"/>
  <c r="J382" i="2"/>
  <c r="BE382" i="2"/>
  <c r="J384" i="2"/>
  <c r="BE384" i="2"/>
  <c r="J386" i="2"/>
  <c r="BE386" i="2"/>
  <c r="J387" i="2"/>
  <c r="BE387" i="2"/>
  <c r="J388" i="2"/>
  <c r="BE388" i="2"/>
  <c r="J391" i="2"/>
  <c r="BE391" i="2"/>
  <c r="J392" i="2"/>
  <c r="BE392" i="2"/>
  <c r="J393" i="2"/>
  <c r="BE393" i="2"/>
  <c r="J394" i="2"/>
  <c r="BE394" i="2"/>
  <c r="J396" i="2"/>
  <c r="BE396" i="2"/>
  <c r="J398" i="2"/>
  <c r="BE398" i="2"/>
  <c r="J401" i="2"/>
  <c r="BE401" i="2"/>
  <c r="J403" i="2"/>
  <c r="BE403" i="2"/>
  <c r="J405" i="2"/>
  <c r="BE405" i="2"/>
  <c r="J408" i="2"/>
  <c r="BE408" i="2"/>
  <c r="J410" i="2"/>
  <c r="BE410" i="2"/>
  <c r="J412" i="2"/>
  <c r="BE412" i="2"/>
  <c r="J415" i="2"/>
  <c r="BE415" i="2"/>
  <c r="J418" i="2"/>
  <c r="BE418" i="2"/>
  <c r="J421" i="2"/>
  <c r="BE421" i="2"/>
  <c r="J424" i="2"/>
  <c r="BE424" i="2"/>
  <c r="J427" i="2"/>
  <c r="BE427" i="2"/>
  <c r="J430" i="2"/>
  <c r="BE430" i="2"/>
  <c r="J433" i="2"/>
  <c r="BE433" i="2"/>
  <c r="J435" i="2"/>
  <c r="BE435" i="2"/>
  <c r="J437" i="2"/>
  <c r="BE437" i="2"/>
  <c r="J440" i="2"/>
  <c r="BE440" i="2"/>
  <c r="J442" i="2"/>
  <c r="BE442" i="2"/>
  <c r="J444" i="2"/>
  <c r="BE444" i="2"/>
  <c r="J446" i="2"/>
  <c r="BE446" i="2"/>
  <c r="J448" i="2"/>
  <c r="BE448" i="2"/>
  <c r="J451" i="2"/>
  <c r="BE451" i="2"/>
  <c r="J454" i="2"/>
  <c r="BE454" i="2"/>
  <c r="J455" i="2"/>
  <c r="BE455" i="2"/>
  <c r="J457" i="2"/>
  <c r="BE457" i="2"/>
  <c r="J459" i="2"/>
  <c r="BE459" i="2"/>
  <c r="J460" i="2"/>
  <c r="BE460" i="2"/>
  <c r="J463" i="2"/>
  <c r="BE463" i="2"/>
  <c r="J465" i="2"/>
  <c r="BE465" i="2"/>
  <c r="J468" i="2"/>
  <c r="BE468" i="2"/>
  <c r="J469" i="2"/>
  <c r="BE469" i="2"/>
  <c r="J470" i="2"/>
  <c r="BE470" i="2"/>
  <c r="J472" i="2"/>
  <c r="BE472" i="2"/>
  <c r="J478" i="2"/>
  <c r="BE478" i="2"/>
  <c r="J483" i="2"/>
  <c r="BE483" i="2"/>
  <c r="J486" i="2"/>
  <c r="BE486" i="2"/>
  <c r="J492" i="2"/>
  <c r="BE492" i="2"/>
  <c r="J494" i="2"/>
  <c r="BE494" i="2"/>
  <c r="J497" i="2"/>
  <c r="BE497" i="2"/>
  <c r="J499" i="2"/>
  <c r="BE499" i="2"/>
  <c r="J502" i="2"/>
  <c r="BE502" i="2"/>
  <c r="J505" i="2"/>
  <c r="BE505" i="2"/>
  <c r="J508" i="2"/>
  <c r="BE508" i="2"/>
  <c r="J511" i="2"/>
  <c r="BE511" i="2"/>
  <c r="J514" i="2"/>
  <c r="BE514" i="2"/>
  <c r="J517" i="2"/>
  <c r="BE517" i="2"/>
  <c r="J519" i="2"/>
  <c r="BE519" i="2"/>
  <c r="J521" i="2"/>
  <c r="BE521" i="2"/>
  <c r="J524" i="2"/>
  <c r="BE524" i="2"/>
  <c r="J527" i="2"/>
  <c r="BE527" i="2"/>
  <c r="J530" i="2"/>
  <c r="BE530" i="2"/>
  <c r="J533" i="2"/>
  <c r="BE533" i="2"/>
  <c r="J534" i="2"/>
  <c r="BE534" i="2"/>
  <c r="J537" i="2"/>
  <c r="BE537" i="2"/>
  <c r="J538" i="2"/>
  <c r="BE538" i="2"/>
  <c r="J539" i="2"/>
  <c r="BE539" i="2"/>
  <c r="J540" i="2"/>
  <c r="BE540" i="2"/>
  <c r="J543" i="2"/>
  <c r="BE543" i="2"/>
  <c r="J545" i="2"/>
  <c r="BE545" i="2"/>
  <c r="J546" i="2"/>
  <c r="BE546" i="2"/>
  <c r="J549" i="2"/>
  <c r="BE549" i="2"/>
  <c r="J552" i="2"/>
  <c r="BE552" i="2"/>
  <c r="J555" i="2"/>
  <c r="BE555" i="2"/>
  <c r="J558" i="2"/>
  <c r="BE558" i="2"/>
  <c r="J561" i="2"/>
  <c r="BE561" i="2"/>
  <c r="J564" i="2"/>
  <c r="BE564" i="2"/>
  <c r="J569" i="2"/>
  <c r="BE569" i="2"/>
  <c r="J572" i="2"/>
  <c r="BE572" i="2"/>
  <c r="J575" i="2"/>
  <c r="BE575" i="2"/>
  <c r="J84" i="3"/>
  <c r="BE84" i="3"/>
  <c r="J86" i="3"/>
  <c r="BE86" i="3"/>
  <c r="J88" i="3"/>
  <c r="BE88" i="3"/>
  <c r="J90" i="3"/>
  <c r="BE90" i="3"/>
  <c r="J93" i="3"/>
  <c r="BE93" i="3"/>
  <c r="J96" i="3"/>
  <c r="BE96" i="3"/>
  <c r="J99" i="3"/>
  <c r="BE99" i="3"/>
  <c r="BF100" i="2"/>
  <c r="BF103" i="2"/>
  <c r="BF106" i="2"/>
  <c r="BF109" i="2"/>
  <c r="BF113" i="2"/>
  <c r="BF116" i="2"/>
  <c r="BF120" i="2"/>
  <c r="BF124" i="2"/>
  <c r="BF127" i="2"/>
  <c r="BF130" i="2"/>
  <c r="BF133" i="2"/>
  <c r="BF136" i="2"/>
  <c r="BF140" i="2"/>
  <c r="BF144" i="2"/>
  <c r="BF147" i="2"/>
  <c r="BF151" i="2"/>
  <c r="BF154" i="2"/>
  <c r="BF157" i="2"/>
  <c r="BF171" i="2"/>
  <c r="BF174" i="2"/>
  <c r="BF177" i="2"/>
  <c r="BF180" i="2"/>
  <c r="BF183" i="2"/>
  <c r="BF187" i="2"/>
  <c r="BF190" i="2"/>
  <c r="BF192" i="2"/>
  <c r="BF195" i="2"/>
  <c r="BF198" i="2"/>
  <c r="BF201" i="2"/>
  <c r="BF206" i="2"/>
  <c r="BF209" i="2"/>
  <c r="BF212" i="2"/>
  <c r="BF217" i="2"/>
  <c r="BF248" i="2"/>
  <c r="BF251" i="2"/>
  <c r="BF254" i="2"/>
  <c r="BF257" i="2"/>
  <c r="BF260" i="2"/>
  <c r="BF262" i="2"/>
  <c r="BF264" i="2"/>
  <c r="BF266" i="2"/>
  <c r="BF270" i="2"/>
  <c r="BF275" i="2"/>
  <c r="BF278" i="2"/>
  <c r="BF281" i="2"/>
  <c r="BF284" i="2"/>
  <c r="BF287" i="2"/>
  <c r="BF290" i="2"/>
  <c r="BF292" i="2"/>
  <c r="BF294" i="2"/>
  <c r="BF296" i="2"/>
  <c r="BF297" i="2"/>
  <c r="BF300" i="2"/>
  <c r="BF302" i="2"/>
  <c r="BF305" i="2"/>
  <c r="BF309" i="2"/>
  <c r="BF311" i="2"/>
  <c r="BF313" i="2"/>
  <c r="BF316" i="2"/>
  <c r="BF319" i="2"/>
  <c r="BF323" i="2"/>
  <c r="BF326" i="2"/>
  <c r="BF329" i="2"/>
  <c r="BF332" i="2"/>
  <c r="BF335" i="2"/>
  <c r="BF338" i="2"/>
  <c r="BF343" i="2"/>
  <c r="BF346" i="2"/>
  <c r="BF349" i="2"/>
  <c r="BF352" i="2"/>
  <c r="BF355" i="2"/>
  <c r="BF358" i="2"/>
  <c r="J31" i="2" s="1"/>
  <c r="AW52" i="1" s="1"/>
  <c r="BF360" i="2"/>
  <c r="BF363" i="2"/>
  <c r="BF366" i="2"/>
  <c r="BF369" i="2"/>
  <c r="BF372" i="2"/>
  <c r="BF375" i="2"/>
  <c r="BF379" i="2"/>
  <c r="BF382" i="2"/>
  <c r="BF384" i="2"/>
  <c r="BF386" i="2"/>
  <c r="BF387" i="2"/>
  <c r="BF388" i="2"/>
  <c r="BF391" i="2"/>
  <c r="BF392" i="2"/>
  <c r="BF393" i="2"/>
  <c r="BF394" i="2"/>
  <c r="BF396" i="2"/>
  <c r="BF398" i="2"/>
  <c r="BF401" i="2"/>
  <c r="BF403" i="2"/>
  <c r="BF405" i="2"/>
  <c r="BF408" i="2"/>
  <c r="BF410" i="2"/>
  <c r="BF412" i="2"/>
  <c r="BF415" i="2"/>
  <c r="BF418" i="2"/>
  <c r="BF421" i="2"/>
  <c r="BF424" i="2"/>
  <c r="BF427" i="2"/>
  <c r="BF430" i="2"/>
  <c r="BF433" i="2"/>
  <c r="BF435" i="2"/>
  <c r="BF437" i="2"/>
  <c r="BF440" i="2"/>
  <c r="BF442" i="2"/>
  <c r="BF444" i="2"/>
  <c r="BF446" i="2"/>
  <c r="BF448" i="2"/>
  <c r="BF451" i="2"/>
  <c r="BF454" i="2"/>
  <c r="BF455" i="2"/>
  <c r="BF457" i="2"/>
  <c r="BF459" i="2"/>
  <c r="BF460" i="2"/>
  <c r="BF463" i="2"/>
  <c r="BF465" i="2"/>
  <c r="BF468" i="2"/>
  <c r="BF469" i="2"/>
  <c r="BF470" i="2"/>
  <c r="BF472" i="2"/>
  <c r="BF478" i="2"/>
  <c r="BF483" i="2"/>
  <c r="BF486" i="2"/>
  <c r="BF492" i="2"/>
  <c r="BF494" i="2"/>
  <c r="BF497" i="2"/>
  <c r="BF499" i="2"/>
  <c r="BF502" i="2"/>
  <c r="BF505" i="2"/>
  <c r="BF508" i="2"/>
  <c r="BF511" i="2"/>
  <c r="BF514" i="2"/>
  <c r="BF517" i="2"/>
  <c r="BF519" i="2"/>
  <c r="BF521" i="2"/>
  <c r="BF524" i="2"/>
  <c r="BF527" i="2"/>
  <c r="BF530" i="2"/>
  <c r="BF533" i="2"/>
  <c r="BF534" i="2"/>
  <c r="BF537" i="2"/>
  <c r="BF538" i="2"/>
  <c r="BF539" i="2"/>
  <c r="BF540" i="2"/>
  <c r="BF543" i="2"/>
  <c r="BF545" i="2"/>
  <c r="BF546" i="2"/>
  <c r="BF549" i="2"/>
  <c r="BF552" i="2"/>
  <c r="BF555" i="2"/>
  <c r="BF558" i="2"/>
  <c r="BF561" i="2"/>
  <c r="BF564" i="2"/>
  <c r="BF569" i="2"/>
  <c r="BF572" i="2"/>
  <c r="BF575" i="2"/>
  <c r="BF84" i="3"/>
  <c r="BF86" i="3"/>
  <c r="F31" i="3" s="1"/>
  <c r="BA53" i="1" s="1"/>
  <c r="BF88" i="3"/>
  <c r="BF90" i="3"/>
  <c r="BF93" i="3"/>
  <c r="BF96" i="3"/>
  <c r="BF99" i="3"/>
  <c r="BG100" i="2"/>
  <c r="BG103" i="2"/>
  <c r="BG106" i="2"/>
  <c r="BG109" i="2"/>
  <c r="BG113" i="2"/>
  <c r="BG116" i="2"/>
  <c r="BG120" i="2"/>
  <c r="BG124" i="2"/>
  <c r="BG127" i="2"/>
  <c r="BG130" i="2"/>
  <c r="BG133" i="2"/>
  <c r="BG136" i="2"/>
  <c r="BG140" i="2"/>
  <c r="BG144" i="2"/>
  <c r="BG147" i="2"/>
  <c r="BG151" i="2"/>
  <c r="BG154" i="2"/>
  <c r="BG157" i="2"/>
  <c r="BG171" i="2"/>
  <c r="BG174" i="2"/>
  <c r="BG177" i="2"/>
  <c r="BG180" i="2"/>
  <c r="BG183" i="2"/>
  <c r="BG187" i="2"/>
  <c r="BG190" i="2"/>
  <c r="BG192" i="2"/>
  <c r="BG195" i="2"/>
  <c r="BG198" i="2"/>
  <c r="BG201" i="2"/>
  <c r="BG206" i="2"/>
  <c r="BG209" i="2"/>
  <c r="BG212" i="2"/>
  <c r="BG217" i="2"/>
  <c r="BG248" i="2"/>
  <c r="BG251" i="2"/>
  <c r="BG254" i="2"/>
  <c r="BG257" i="2"/>
  <c r="BG260" i="2"/>
  <c r="BG262" i="2"/>
  <c r="BG264" i="2"/>
  <c r="BG266" i="2"/>
  <c r="BG270" i="2"/>
  <c r="BG275" i="2"/>
  <c r="BG278" i="2"/>
  <c r="BG281" i="2"/>
  <c r="BG284" i="2"/>
  <c r="BG287" i="2"/>
  <c r="BG290" i="2"/>
  <c r="BG292" i="2"/>
  <c r="BG294" i="2"/>
  <c r="BG296" i="2"/>
  <c r="BG297" i="2"/>
  <c r="BG300" i="2"/>
  <c r="BG302" i="2"/>
  <c r="BG305" i="2"/>
  <c r="BG309" i="2"/>
  <c r="BG311" i="2"/>
  <c r="BG313" i="2"/>
  <c r="BG316" i="2"/>
  <c r="BG319" i="2"/>
  <c r="BG323" i="2"/>
  <c r="BG326" i="2"/>
  <c r="BG329" i="2"/>
  <c r="BG332" i="2"/>
  <c r="BG335" i="2"/>
  <c r="BG338" i="2"/>
  <c r="BG343" i="2"/>
  <c r="BG346" i="2"/>
  <c r="BG349" i="2"/>
  <c r="BG352" i="2"/>
  <c r="BG355" i="2"/>
  <c r="BG358" i="2"/>
  <c r="BG360" i="2"/>
  <c r="BG363" i="2"/>
  <c r="BG366" i="2"/>
  <c r="BG369" i="2"/>
  <c r="BG372" i="2"/>
  <c r="BG375" i="2"/>
  <c r="BG379" i="2"/>
  <c r="BG382" i="2"/>
  <c r="BG384" i="2"/>
  <c r="BG386" i="2"/>
  <c r="BG387" i="2"/>
  <c r="BG388" i="2"/>
  <c r="BG391" i="2"/>
  <c r="BG392" i="2"/>
  <c r="BG393" i="2"/>
  <c r="BG394" i="2"/>
  <c r="BG396" i="2"/>
  <c r="BG398" i="2"/>
  <c r="BG401" i="2"/>
  <c r="BG403" i="2"/>
  <c r="BG405" i="2"/>
  <c r="BG408" i="2"/>
  <c r="BG410" i="2"/>
  <c r="BG412" i="2"/>
  <c r="BG415" i="2"/>
  <c r="BG418" i="2"/>
  <c r="BG421" i="2"/>
  <c r="BG424" i="2"/>
  <c r="BG427" i="2"/>
  <c r="BG430" i="2"/>
  <c r="BG433" i="2"/>
  <c r="BG435" i="2"/>
  <c r="BG437" i="2"/>
  <c r="BG440" i="2"/>
  <c r="BG442" i="2"/>
  <c r="BG444" i="2"/>
  <c r="BG446" i="2"/>
  <c r="BG448" i="2"/>
  <c r="BG451" i="2"/>
  <c r="BG454" i="2"/>
  <c r="BG455" i="2"/>
  <c r="BG457" i="2"/>
  <c r="BG459" i="2"/>
  <c r="BG460" i="2"/>
  <c r="BG463" i="2"/>
  <c r="BG465" i="2"/>
  <c r="BG468" i="2"/>
  <c r="BG469" i="2"/>
  <c r="BG470" i="2"/>
  <c r="BG472" i="2"/>
  <c r="BG478" i="2"/>
  <c r="BG483" i="2"/>
  <c r="BG486" i="2"/>
  <c r="BG492" i="2"/>
  <c r="BG494" i="2"/>
  <c r="BG497" i="2"/>
  <c r="BG499" i="2"/>
  <c r="BG502" i="2"/>
  <c r="BG505" i="2"/>
  <c r="BG508" i="2"/>
  <c r="BG511" i="2"/>
  <c r="BG514" i="2"/>
  <c r="BG517" i="2"/>
  <c r="BG519" i="2"/>
  <c r="BG521" i="2"/>
  <c r="BG524" i="2"/>
  <c r="BG527" i="2"/>
  <c r="BG530" i="2"/>
  <c r="BG533" i="2"/>
  <c r="BG534" i="2"/>
  <c r="BG537" i="2"/>
  <c r="BG538" i="2"/>
  <c r="BG539" i="2"/>
  <c r="BG540" i="2"/>
  <c r="BG543" i="2"/>
  <c r="BG545" i="2"/>
  <c r="BG546" i="2"/>
  <c r="BG549" i="2"/>
  <c r="BG552" i="2"/>
  <c r="BG555" i="2"/>
  <c r="BG558" i="2"/>
  <c r="BG561" i="2"/>
  <c r="BG564" i="2"/>
  <c r="BG569" i="2"/>
  <c r="BG572" i="2"/>
  <c r="BG575" i="2"/>
  <c r="BG84" i="3"/>
  <c r="BG86" i="3"/>
  <c r="BG88" i="3"/>
  <c r="BG90" i="3"/>
  <c r="BG93" i="3"/>
  <c r="BG96" i="3"/>
  <c r="BG99" i="3"/>
  <c r="BH100" i="2"/>
  <c r="BH103" i="2"/>
  <c r="F33" i="2" s="1"/>
  <c r="BC52" i="1" s="1"/>
  <c r="BH106" i="2"/>
  <c r="BH109" i="2"/>
  <c r="BH113" i="2"/>
  <c r="BH116" i="2"/>
  <c r="BH120" i="2"/>
  <c r="BH124" i="2"/>
  <c r="BH127" i="2"/>
  <c r="BH130" i="2"/>
  <c r="BH133" i="2"/>
  <c r="BH136" i="2"/>
  <c r="BH140" i="2"/>
  <c r="BH144" i="2"/>
  <c r="BH147" i="2"/>
  <c r="BH151" i="2"/>
  <c r="BH154" i="2"/>
  <c r="BH157" i="2"/>
  <c r="BH171" i="2"/>
  <c r="BH174" i="2"/>
  <c r="BH177" i="2"/>
  <c r="BH180" i="2"/>
  <c r="BH183" i="2"/>
  <c r="BH187" i="2"/>
  <c r="BH190" i="2"/>
  <c r="BH192" i="2"/>
  <c r="BH195" i="2"/>
  <c r="BH198" i="2"/>
  <c r="BH201" i="2"/>
  <c r="BH206" i="2"/>
  <c r="BH209" i="2"/>
  <c r="BH212" i="2"/>
  <c r="BH217" i="2"/>
  <c r="BH248" i="2"/>
  <c r="BH251" i="2"/>
  <c r="BH254" i="2"/>
  <c r="BH257" i="2"/>
  <c r="BH260" i="2"/>
  <c r="BH262" i="2"/>
  <c r="BH264" i="2"/>
  <c r="BH266" i="2"/>
  <c r="BH270" i="2"/>
  <c r="BH275" i="2"/>
  <c r="BH278" i="2"/>
  <c r="BH281" i="2"/>
  <c r="BH284" i="2"/>
  <c r="BH287" i="2"/>
  <c r="BH290" i="2"/>
  <c r="BH292" i="2"/>
  <c r="BH294" i="2"/>
  <c r="BH296" i="2"/>
  <c r="BH297" i="2"/>
  <c r="BH300" i="2"/>
  <c r="BH302" i="2"/>
  <c r="BH305" i="2"/>
  <c r="BH309" i="2"/>
  <c r="BH311" i="2"/>
  <c r="BH313" i="2"/>
  <c r="BH316" i="2"/>
  <c r="BH319" i="2"/>
  <c r="BH323" i="2"/>
  <c r="BH326" i="2"/>
  <c r="BH329" i="2"/>
  <c r="BH332" i="2"/>
  <c r="BH335" i="2"/>
  <c r="BH338" i="2"/>
  <c r="BH343" i="2"/>
  <c r="BH346" i="2"/>
  <c r="BH349" i="2"/>
  <c r="BH352" i="2"/>
  <c r="BH355" i="2"/>
  <c r="BH358" i="2"/>
  <c r="BH360" i="2"/>
  <c r="BH363" i="2"/>
  <c r="BH366" i="2"/>
  <c r="BH369" i="2"/>
  <c r="BH372" i="2"/>
  <c r="BH375" i="2"/>
  <c r="BH379" i="2"/>
  <c r="BH382" i="2"/>
  <c r="BH384" i="2"/>
  <c r="BH386" i="2"/>
  <c r="BH387" i="2"/>
  <c r="BH388" i="2"/>
  <c r="BH391" i="2"/>
  <c r="BH392" i="2"/>
  <c r="BH393" i="2"/>
  <c r="BH394" i="2"/>
  <c r="BH396" i="2"/>
  <c r="BH398" i="2"/>
  <c r="BH401" i="2"/>
  <c r="BH403" i="2"/>
  <c r="BH405" i="2"/>
  <c r="BH408" i="2"/>
  <c r="BH410" i="2"/>
  <c r="BH412" i="2"/>
  <c r="BH415" i="2"/>
  <c r="BH418" i="2"/>
  <c r="BH421" i="2"/>
  <c r="BH424" i="2"/>
  <c r="BH427" i="2"/>
  <c r="BH430" i="2"/>
  <c r="BH433" i="2"/>
  <c r="BH435" i="2"/>
  <c r="BH437" i="2"/>
  <c r="BH440" i="2"/>
  <c r="BH442" i="2"/>
  <c r="BH444" i="2"/>
  <c r="BH446" i="2"/>
  <c r="BH448" i="2"/>
  <c r="BH451" i="2"/>
  <c r="BH454" i="2"/>
  <c r="BH455" i="2"/>
  <c r="BH457" i="2"/>
  <c r="BH459" i="2"/>
  <c r="BH460" i="2"/>
  <c r="BH463" i="2"/>
  <c r="BH465" i="2"/>
  <c r="BH468" i="2"/>
  <c r="BH469" i="2"/>
  <c r="BH470" i="2"/>
  <c r="BH472" i="2"/>
  <c r="BH478" i="2"/>
  <c r="BH483" i="2"/>
  <c r="BH486" i="2"/>
  <c r="BH492" i="2"/>
  <c r="BH494" i="2"/>
  <c r="BH497" i="2"/>
  <c r="BH499" i="2"/>
  <c r="BH502" i="2"/>
  <c r="BH505" i="2"/>
  <c r="BH508" i="2"/>
  <c r="BH511" i="2"/>
  <c r="BH514" i="2"/>
  <c r="BH517" i="2"/>
  <c r="BH519" i="2"/>
  <c r="BH521" i="2"/>
  <c r="BH524" i="2"/>
  <c r="BH527" i="2"/>
  <c r="BH530" i="2"/>
  <c r="BH533" i="2"/>
  <c r="BH534" i="2"/>
  <c r="BH537" i="2"/>
  <c r="BH538" i="2"/>
  <c r="BH539" i="2"/>
  <c r="BH540" i="2"/>
  <c r="BH543" i="2"/>
  <c r="BH545" i="2"/>
  <c r="BH546" i="2"/>
  <c r="BH549" i="2"/>
  <c r="BH552" i="2"/>
  <c r="BH555" i="2"/>
  <c r="BH558" i="2"/>
  <c r="BH561" i="2"/>
  <c r="BH564" i="2"/>
  <c r="BH569" i="2"/>
  <c r="BH572" i="2"/>
  <c r="BH575" i="2"/>
  <c r="BH84" i="3"/>
  <c r="BH86" i="3"/>
  <c r="BH88" i="3"/>
  <c r="BH90" i="3"/>
  <c r="BH93" i="3"/>
  <c r="BH96" i="3"/>
  <c r="BH99" i="3"/>
  <c r="BI100" i="2"/>
  <c r="BI103" i="2"/>
  <c r="BI106" i="2"/>
  <c r="BI109" i="2"/>
  <c r="BI113" i="2"/>
  <c r="BI116" i="2"/>
  <c r="BI120" i="2"/>
  <c r="BI124" i="2"/>
  <c r="BI127" i="2"/>
  <c r="BI130" i="2"/>
  <c r="BI133" i="2"/>
  <c r="BI136" i="2"/>
  <c r="BI140" i="2"/>
  <c r="BI144" i="2"/>
  <c r="BI147" i="2"/>
  <c r="BI151" i="2"/>
  <c r="BI154" i="2"/>
  <c r="BI157" i="2"/>
  <c r="BI171" i="2"/>
  <c r="BI174" i="2"/>
  <c r="BI177" i="2"/>
  <c r="BI180" i="2"/>
  <c r="BI183" i="2"/>
  <c r="BI187" i="2"/>
  <c r="BI190" i="2"/>
  <c r="BI192" i="2"/>
  <c r="BI195" i="2"/>
  <c r="BI198" i="2"/>
  <c r="BI201" i="2"/>
  <c r="BI206" i="2"/>
  <c r="BI209" i="2"/>
  <c r="BI212" i="2"/>
  <c r="BI217" i="2"/>
  <c r="BI248" i="2"/>
  <c r="BI251" i="2"/>
  <c r="BI254" i="2"/>
  <c r="BI257" i="2"/>
  <c r="BI260" i="2"/>
  <c r="BI262" i="2"/>
  <c r="BI264" i="2"/>
  <c r="BI266" i="2"/>
  <c r="BI270" i="2"/>
  <c r="BI275" i="2"/>
  <c r="BI278" i="2"/>
  <c r="BI281" i="2"/>
  <c r="BI284" i="2"/>
  <c r="BI287" i="2"/>
  <c r="BI290" i="2"/>
  <c r="BI292" i="2"/>
  <c r="BI294" i="2"/>
  <c r="BI296" i="2"/>
  <c r="BI297" i="2"/>
  <c r="BI300" i="2"/>
  <c r="BI302" i="2"/>
  <c r="BI305" i="2"/>
  <c r="BI309" i="2"/>
  <c r="BI311" i="2"/>
  <c r="BI313" i="2"/>
  <c r="BI316" i="2"/>
  <c r="BI319" i="2"/>
  <c r="BI323" i="2"/>
  <c r="BI326" i="2"/>
  <c r="BI329" i="2"/>
  <c r="BI332" i="2"/>
  <c r="BI335" i="2"/>
  <c r="BI338" i="2"/>
  <c r="BI343" i="2"/>
  <c r="BI346" i="2"/>
  <c r="BI349" i="2"/>
  <c r="BI352" i="2"/>
  <c r="BI355" i="2"/>
  <c r="BI358" i="2"/>
  <c r="BI360" i="2"/>
  <c r="BI363" i="2"/>
  <c r="BI366" i="2"/>
  <c r="BI369" i="2"/>
  <c r="BI372" i="2"/>
  <c r="BI375" i="2"/>
  <c r="BI379" i="2"/>
  <c r="BI382" i="2"/>
  <c r="BI384" i="2"/>
  <c r="BI386" i="2"/>
  <c r="BI387" i="2"/>
  <c r="BI388" i="2"/>
  <c r="BI391" i="2"/>
  <c r="BI392" i="2"/>
  <c r="BI393" i="2"/>
  <c r="BI394" i="2"/>
  <c r="BI396" i="2"/>
  <c r="BI398" i="2"/>
  <c r="BI401" i="2"/>
  <c r="BI403" i="2"/>
  <c r="BI405" i="2"/>
  <c r="BI408" i="2"/>
  <c r="BI410" i="2"/>
  <c r="BI412" i="2"/>
  <c r="BI415" i="2"/>
  <c r="BI418" i="2"/>
  <c r="BI421" i="2"/>
  <c r="BI424" i="2"/>
  <c r="BI427" i="2"/>
  <c r="BI430" i="2"/>
  <c r="BI433" i="2"/>
  <c r="BI435" i="2"/>
  <c r="BI437" i="2"/>
  <c r="BI440" i="2"/>
  <c r="BI442" i="2"/>
  <c r="BI444" i="2"/>
  <c r="BI446" i="2"/>
  <c r="BI448" i="2"/>
  <c r="BI451" i="2"/>
  <c r="BI454" i="2"/>
  <c r="BI455" i="2"/>
  <c r="BI457" i="2"/>
  <c r="BI459" i="2"/>
  <c r="BI460" i="2"/>
  <c r="BI463" i="2"/>
  <c r="BI465" i="2"/>
  <c r="BI468" i="2"/>
  <c r="BI469" i="2"/>
  <c r="BI470" i="2"/>
  <c r="BI472" i="2"/>
  <c r="BI478" i="2"/>
  <c r="BI483" i="2"/>
  <c r="BI486" i="2"/>
  <c r="BI492" i="2"/>
  <c r="BI494" i="2"/>
  <c r="BI497" i="2"/>
  <c r="BI499" i="2"/>
  <c r="BI502" i="2"/>
  <c r="BI505" i="2"/>
  <c r="BI508" i="2"/>
  <c r="BI511" i="2"/>
  <c r="BI514" i="2"/>
  <c r="BI517" i="2"/>
  <c r="BI519" i="2"/>
  <c r="BI521" i="2"/>
  <c r="BI524" i="2"/>
  <c r="BI527" i="2"/>
  <c r="BI530" i="2"/>
  <c r="BI533" i="2"/>
  <c r="BI534" i="2"/>
  <c r="BI537" i="2"/>
  <c r="BI538" i="2"/>
  <c r="BI539" i="2"/>
  <c r="BI540" i="2"/>
  <c r="BI543" i="2"/>
  <c r="BI545" i="2"/>
  <c r="BI546" i="2"/>
  <c r="BI549" i="2"/>
  <c r="BI552" i="2"/>
  <c r="BI555" i="2"/>
  <c r="BI558" i="2"/>
  <c r="BI561" i="2"/>
  <c r="BI564" i="2"/>
  <c r="BI569" i="2"/>
  <c r="BI572" i="2"/>
  <c r="BI575" i="2"/>
  <c r="BI84" i="3"/>
  <c r="BI86" i="3"/>
  <c r="BI88" i="3"/>
  <c r="BI90" i="3"/>
  <c r="BI93" i="3"/>
  <c r="BI96" i="3"/>
  <c r="BI99" i="3"/>
  <c r="L41" i="1"/>
  <c r="L42" i="1"/>
  <c r="L44" i="1"/>
  <c r="AM44" i="1"/>
  <c r="L46" i="1"/>
  <c r="AM46" i="1"/>
  <c r="L47" i="1"/>
  <c r="AS51" i="1"/>
  <c r="P100" i="2"/>
  <c r="P103" i="2"/>
  <c r="P99" i="2" s="1"/>
  <c r="P106" i="2"/>
  <c r="P109" i="2"/>
  <c r="P113" i="2"/>
  <c r="P112" i="2" s="1"/>
  <c r="P116" i="2"/>
  <c r="P120" i="2"/>
  <c r="P119" i="2"/>
  <c r="P124" i="2"/>
  <c r="P127" i="2"/>
  <c r="P123" i="2" s="1"/>
  <c r="P130" i="2"/>
  <c r="P133" i="2"/>
  <c r="P136" i="2"/>
  <c r="P140" i="2"/>
  <c r="P144" i="2"/>
  <c r="P147" i="2"/>
  <c r="P151" i="2"/>
  <c r="P154" i="2"/>
  <c r="P157" i="2"/>
  <c r="P171" i="2"/>
  <c r="P174" i="2"/>
  <c r="P177" i="2"/>
  <c r="P180" i="2"/>
  <c r="P183" i="2"/>
  <c r="P187" i="2"/>
  <c r="P190" i="2"/>
  <c r="P192" i="2"/>
  <c r="P195" i="2"/>
  <c r="P198" i="2"/>
  <c r="P201" i="2"/>
  <c r="P206" i="2"/>
  <c r="P209" i="2"/>
  <c r="P212" i="2"/>
  <c r="P217" i="2"/>
  <c r="P248" i="2"/>
  <c r="P251" i="2"/>
  <c r="P254" i="2"/>
  <c r="P257" i="2"/>
  <c r="P260" i="2"/>
  <c r="P262" i="2"/>
  <c r="P264" i="2"/>
  <c r="P266" i="2"/>
  <c r="P270" i="2"/>
  <c r="P269" i="2" s="1"/>
  <c r="P275" i="2"/>
  <c r="P278" i="2"/>
  <c r="P281" i="2"/>
  <c r="P284" i="2"/>
  <c r="P287" i="2"/>
  <c r="P290" i="2"/>
  <c r="P292" i="2"/>
  <c r="P294" i="2"/>
  <c r="P296" i="2"/>
  <c r="P297" i="2"/>
  <c r="P300" i="2"/>
  <c r="P302" i="2"/>
  <c r="P305" i="2"/>
  <c r="P309" i="2"/>
  <c r="P308" i="2"/>
  <c r="P311" i="2"/>
  <c r="P313" i="2"/>
  <c r="P316" i="2"/>
  <c r="P319" i="2"/>
  <c r="P318" i="2" s="1"/>
  <c r="P323" i="2"/>
  <c r="P322" i="2" s="1"/>
  <c r="P326" i="2"/>
  <c r="P329" i="2"/>
  <c r="P332" i="2"/>
  <c r="P335" i="2"/>
  <c r="P338" i="2"/>
  <c r="P343" i="2"/>
  <c r="P346" i="2"/>
  <c r="P349" i="2"/>
  <c r="P352" i="2"/>
  <c r="P355" i="2"/>
  <c r="P358" i="2"/>
  <c r="P360" i="2"/>
  <c r="P363" i="2"/>
  <c r="P362" i="2" s="1"/>
  <c r="P366" i="2"/>
  <c r="P369" i="2"/>
  <c r="P372" i="2"/>
  <c r="P375" i="2"/>
  <c r="P379" i="2"/>
  <c r="P382" i="2"/>
  <c r="P381" i="2"/>
  <c r="P384" i="2"/>
  <c r="P386" i="2"/>
  <c r="P387" i="2"/>
  <c r="P388" i="2"/>
  <c r="P391" i="2"/>
  <c r="P392" i="2"/>
  <c r="P390" i="2" s="1"/>
  <c r="P393" i="2"/>
  <c r="P394" i="2"/>
  <c r="P396" i="2"/>
  <c r="P395" i="2" s="1"/>
  <c r="P398" i="2"/>
  <c r="P401" i="2"/>
  <c r="P403" i="2"/>
  <c r="P405" i="2"/>
  <c r="P408" i="2"/>
  <c r="P410" i="2"/>
  <c r="P412" i="2"/>
  <c r="P415" i="2"/>
  <c r="P418" i="2"/>
  <c r="P421" i="2"/>
  <c r="P424" i="2"/>
  <c r="P427" i="2"/>
  <c r="P430" i="2"/>
  <c r="P433" i="2"/>
  <c r="P435" i="2"/>
  <c r="P437" i="2"/>
  <c r="P440" i="2"/>
  <c r="P442" i="2"/>
  <c r="P444" i="2"/>
  <c r="P446" i="2"/>
  <c r="P448" i="2"/>
  <c r="P451" i="2"/>
  <c r="P450" i="2"/>
  <c r="P454" i="2"/>
  <c r="P455" i="2"/>
  <c r="P457" i="2"/>
  <c r="P459" i="2"/>
  <c r="P460" i="2"/>
  <c r="P456" i="2" s="1"/>
  <c r="P463" i="2"/>
  <c r="P465" i="2"/>
  <c r="P468" i="2"/>
  <c r="P469" i="2"/>
  <c r="P470" i="2"/>
  <c r="P462" i="2" s="1"/>
  <c r="P472" i="2"/>
  <c r="P478" i="2"/>
  <c r="P483" i="2"/>
  <c r="P486" i="2"/>
  <c r="P492" i="2"/>
  <c r="P494" i="2"/>
  <c r="P497" i="2"/>
  <c r="P499" i="2"/>
  <c r="P502" i="2"/>
  <c r="P505" i="2"/>
  <c r="P508" i="2"/>
  <c r="P511" i="2"/>
  <c r="P514" i="2"/>
  <c r="P517" i="2"/>
  <c r="P519" i="2"/>
  <c r="P521" i="2"/>
  <c r="P524" i="2"/>
  <c r="P527" i="2"/>
  <c r="P530" i="2"/>
  <c r="P533" i="2"/>
  <c r="P534" i="2"/>
  <c r="P537" i="2"/>
  <c r="P538" i="2"/>
  <c r="P539" i="2"/>
  <c r="P540" i="2"/>
  <c r="P543" i="2"/>
  <c r="P545" i="2"/>
  <c r="P536" i="2"/>
  <c r="P546" i="2"/>
  <c r="P549" i="2"/>
  <c r="P548" i="2" s="1"/>
  <c r="P552" i="2"/>
  <c r="P555" i="2"/>
  <c r="P558" i="2"/>
  <c r="P561" i="2"/>
  <c r="P564" i="2"/>
  <c r="P563" i="2" s="1"/>
  <c r="P569" i="2"/>
  <c r="P572" i="2"/>
  <c r="P575" i="2"/>
  <c r="P84" i="3"/>
  <c r="P86" i="3"/>
  <c r="P88" i="3"/>
  <c r="P83" i="3" s="1"/>
  <c r="P90" i="3"/>
  <c r="P93" i="3"/>
  <c r="P92" i="3" s="1"/>
  <c r="P96" i="3"/>
  <c r="P95" i="3" s="1"/>
  <c r="P99" i="3"/>
  <c r="P98" i="3" s="1"/>
  <c r="AX52" i="1"/>
  <c r="AY52" i="1"/>
  <c r="AX53" i="1"/>
  <c r="AY53" i="1"/>
  <c r="E7" i="2"/>
  <c r="E45" i="2" s="1"/>
  <c r="J12" i="2"/>
  <c r="J91" i="2" s="1"/>
  <c r="J17" i="2"/>
  <c r="E18" i="2"/>
  <c r="F52" i="2"/>
  <c r="J18" i="2"/>
  <c r="E47" i="2"/>
  <c r="F49" i="2"/>
  <c r="J49" i="2"/>
  <c r="F51" i="2"/>
  <c r="J51" i="2"/>
  <c r="E89" i="2"/>
  <c r="F91" i="2"/>
  <c r="F93" i="2"/>
  <c r="J93" i="2"/>
  <c r="R100" i="2"/>
  <c r="R103" i="2"/>
  <c r="R106" i="2"/>
  <c r="R99" i="2" s="1"/>
  <c r="R109" i="2"/>
  <c r="R113" i="2"/>
  <c r="R116" i="2"/>
  <c r="R112" i="2"/>
  <c r="R120" i="2"/>
  <c r="R119" i="2"/>
  <c r="R124" i="2"/>
  <c r="R127" i="2"/>
  <c r="R123" i="2" s="1"/>
  <c r="R130" i="2"/>
  <c r="R133" i="2"/>
  <c r="R136" i="2"/>
  <c r="R140" i="2"/>
  <c r="R144" i="2"/>
  <c r="R147" i="2"/>
  <c r="R151" i="2"/>
  <c r="R154" i="2"/>
  <c r="R157" i="2"/>
  <c r="R171" i="2"/>
  <c r="R174" i="2"/>
  <c r="R177" i="2"/>
  <c r="R180" i="2"/>
  <c r="R183" i="2"/>
  <c r="R187" i="2"/>
  <c r="R190" i="2"/>
  <c r="R192" i="2"/>
  <c r="R195" i="2"/>
  <c r="R198" i="2"/>
  <c r="R201" i="2"/>
  <c r="R206" i="2"/>
  <c r="R209" i="2"/>
  <c r="R212" i="2"/>
  <c r="R217" i="2"/>
  <c r="R248" i="2"/>
  <c r="R251" i="2"/>
  <c r="R254" i="2"/>
  <c r="R257" i="2"/>
  <c r="R260" i="2"/>
  <c r="R262" i="2"/>
  <c r="R264" i="2"/>
  <c r="R266" i="2"/>
  <c r="R270" i="2"/>
  <c r="R269" i="2" s="1"/>
  <c r="R275" i="2"/>
  <c r="R278" i="2"/>
  <c r="R281" i="2"/>
  <c r="R284" i="2"/>
  <c r="R287" i="2"/>
  <c r="R290" i="2"/>
  <c r="R292" i="2"/>
  <c r="R294" i="2"/>
  <c r="R296" i="2"/>
  <c r="R297" i="2"/>
  <c r="R300" i="2"/>
  <c r="R302" i="2"/>
  <c r="R305" i="2"/>
  <c r="R309" i="2"/>
  <c r="R311" i="2"/>
  <c r="R308" i="2" s="1"/>
  <c r="R313" i="2"/>
  <c r="R316" i="2"/>
  <c r="R319" i="2"/>
  <c r="R318" i="2" s="1"/>
  <c r="R323" i="2"/>
  <c r="R326" i="2"/>
  <c r="R329" i="2"/>
  <c r="R332" i="2"/>
  <c r="R322" i="2"/>
  <c r="R335" i="2"/>
  <c r="R338" i="2"/>
  <c r="R334" i="2" s="1"/>
  <c r="R343" i="2"/>
  <c r="R346" i="2"/>
  <c r="R349" i="2"/>
  <c r="R352" i="2"/>
  <c r="R355" i="2"/>
  <c r="R358" i="2"/>
  <c r="R360" i="2"/>
  <c r="R363" i="2"/>
  <c r="R362" i="2" s="1"/>
  <c r="R366" i="2"/>
  <c r="R369" i="2"/>
  <c r="R372" i="2"/>
  <c r="R375" i="2"/>
  <c r="R379" i="2"/>
  <c r="R382" i="2"/>
  <c r="R384" i="2"/>
  <c r="R386" i="2"/>
  <c r="R387" i="2"/>
  <c r="R381" i="2" s="1"/>
  <c r="R388" i="2"/>
  <c r="R391" i="2"/>
  <c r="R392" i="2"/>
  <c r="R393" i="2"/>
  <c r="R390" i="2" s="1"/>
  <c r="R394" i="2"/>
  <c r="R396" i="2"/>
  <c r="R395" i="2" s="1"/>
  <c r="R398" i="2"/>
  <c r="R401" i="2"/>
  <c r="R403" i="2"/>
  <c r="R405" i="2"/>
  <c r="R408" i="2"/>
  <c r="R410" i="2"/>
  <c r="R412" i="2"/>
  <c r="R415" i="2"/>
  <c r="R418" i="2"/>
  <c r="R421" i="2"/>
  <c r="R424" i="2"/>
  <c r="R427" i="2"/>
  <c r="R430" i="2"/>
  <c r="R433" i="2"/>
  <c r="R435" i="2"/>
  <c r="R437" i="2"/>
  <c r="R440" i="2"/>
  <c r="R442" i="2"/>
  <c r="R444" i="2"/>
  <c r="R446" i="2"/>
  <c r="R448" i="2"/>
  <c r="R451" i="2"/>
  <c r="R454" i="2"/>
  <c r="R455" i="2"/>
  <c r="R450" i="2"/>
  <c r="R457" i="2"/>
  <c r="R459" i="2"/>
  <c r="R460" i="2"/>
  <c r="R456" i="2" s="1"/>
  <c r="R463" i="2"/>
  <c r="R465" i="2"/>
  <c r="R468" i="2"/>
  <c r="R462" i="2" s="1"/>
  <c r="R469" i="2"/>
  <c r="R470" i="2"/>
  <c r="R472" i="2"/>
  <c r="R478" i="2"/>
  <c r="R483" i="2"/>
  <c r="R486" i="2"/>
  <c r="R492" i="2"/>
  <c r="R494" i="2"/>
  <c r="R497" i="2"/>
  <c r="R499" i="2"/>
  <c r="R502" i="2"/>
  <c r="R505" i="2"/>
  <c r="R508" i="2"/>
  <c r="R511" i="2"/>
  <c r="R514" i="2"/>
  <c r="R517" i="2"/>
  <c r="R519" i="2"/>
  <c r="R521" i="2"/>
  <c r="R524" i="2"/>
  <c r="R527" i="2"/>
  <c r="R530" i="2"/>
  <c r="R533" i="2"/>
  <c r="R534" i="2"/>
  <c r="R537" i="2"/>
  <c r="R536" i="2" s="1"/>
  <c r="R538" i="2"/>
  <c r="R539" i="2"/>
  <c r="R540" i="2"/>
  <c r="R543" i="2"/>
  <c r="R545" i="2"/>
  <c r="R546" i="2"/>
  <c r="R549" i="2"/>
  <c r="R548" i="2" s="1"/>
  <c r="R552" i="2"/>
  <c r="R555" i="2"/>
  <c r="R558" i="2"/>
  <c r="R561" i="2"/>
  <c r="R564" i="2"/>
  <c r="R563" i="2" s="1"/>
  <c r="R569" i="2"/>
  <c r="R572" i="2"/>
  <c r="R575" i="2"/>
  <c r="T100" i="2"/>
  <c r="T103" i="2"/>
  <c r="T99" i="2" s="1"/>
  <c r="T106" i="2"/>
  <c r="T109" i="2"/>
  <c r="T113" i="2"/>
  <c r="T112" i="2"/>
  <c r="T116" i="2"/>
  <c r="T120" i="2"/>
  <c r="T119" i="2" s="1"/>
  <c r="T124" i="2"/>
  <c r="T123" i="2" s="1"/>
  <c r="T127" i="2"/>
  <c r="T130" i="2"/>
  <c r="T133" i="2"/>
  <c r="T136" i="2"/>
  <c r="T140" i="2"/>
  <c r="T144" i="2"/>
  <c r="T147" i="2"/>
  <c r="T151" i="2"/>
  <c r="T154" i="2"/>
  <c r="T157" i="2"/>
  <c r="T171" i="2"/>
  <c r="T174" i="2"/>
  <c r="T177" i="2"/>
  <c r="T180" i="2"/>
  <c r="T183" i="2"/>
  <c r="T187" i="2"/>
  <c r="T190" i="2"/>
  <c r="T192" i="2"/>
  <c r="T195" i="2"/>
  <c r="T198" i="2"/>
  <c r="T201" i="2"/>
  <c r="T206" i="2"/>
  <c r="T209" i="2"/>
  <c r="T212" i="2"/>
  <c r="T217" i="2"/>
  <c r="T248" i="2"/>
  <c r="T251" i="2"/>
  <c r="T254" i="2"/>
  <c r="T257" i="2"/>
  <c r="T260" i="2"/>
  <c r="T262" i="2"/>
  <c r="T264" i="2"/>
  <c r="T266" i="2"/>
  <c r="T270" i="2"/>
  <c r="T275" i="2"/>
  <c r="T269" i="2" s="1"/>
  <c r="T278" i="2"/>
  <c r="T281" i="2"/>
  <c r="T284" i="2"/>
  <c r="T287" i="2"/>
  <c r="T290" i="2"/>
  <c r="T292" i="2"/>
  <c r="T294" i="2"/>
  <c r="T296" i="2"/>
  <c r="T297" i="2"/>
  <c r="T300" i="2"/>
  <c r="T302" i="2"/>
  <c r="T305" i="2"/>
  <c r="T309" i="2"/>
  <c r="T308" i="2" s="1"/>
  <c r="T311" i="2"/>
  <c r="T313" i="2"/>
  <c r="T316" i="2"/>
  <c r="T319" i="2"/>
  <c r="T318" i="2"/>
  <c r="T323" i="2"/>
  <c r="T326" i="2"/>
  <c r="T329" i="2"/>
  <c r="T322" i="2" s="1"/>
  <c r="T332" i="2"/>
  <c r="T335" i="2"/>
  <c r="T338" i="2"/>
  <c r="T343" i="2"/>
  <c r="T346" i="2"/>
  <c r="T349" i="2"/>
  <c r="T352" i="2"/>
  <c r="T355" i="2"/>
  <c r="T358" i="2"/>
  <c r="T360" i="2"/>
  <c r="T363" i="2"/>
  <c r="T362" i="2"/>
  <c r="T366" i="2"/>
  <c r="T369" i="2"/>
  <c r="T372" i="2"/>
  <c r="T375" i="2"/>
  <c r="T379" i="2"/>
  <c r="T382" i="2"/>
  <c r="T384" i="2"/>
  <c r="T386" i="2"/>
  <c r="T387" i="2"/>
  <c r="T381" i="2" s="1"/>
  <c r="T388" i="2"/>
  <c r="T391" i="2"/>
  <c r="T392" i="2"/>
  <c r="T393" i="2"/>
  <c r="T394" i="2"/>
  <c r="T390" i="2"/>
  <c r="T396" i="2"/>
  <c r="T398" i="2"/>
  <c r="T395" i="2" s="1"/>
  <c r="T401" i="2"/>
  <c r="T403" i="2"/>
  <c r="T405" i="2"/>
  <c r="T408" i="2"/>
  <c r="T410" i="2"/>
  <c r="T412" i="2"/>
  <c r="T415" i="2"/>
  <c r="T418" i="2"/>
  <c r="T421" i="2"/>
  <c r="T424" i="2"/>
  <c r="T427" i="2"/>
  <c r="T430" i="2"/>
  <c r="T433" i="2"/>
  <c r="T435" i="2"/>
  <c r="T437" i="2"/>
  <c r="T440" i="2"/>
  <c r="T442" i="2"/>
  <c r="T444" i="2"/>
  <c r="T446" i="2"/>
  <c r="T448" i="2"/>
  <c r="T451" i="2"/>
  <c r="T450" i="2" s="1"/>
  <c r="T454" i="2"/>
  <c r="T455" i="2"/>
  <c r="T457" i="2"/>
  <c r="T456" i="2" s="1"/>
  <c r="T459" i="2"/>
  <c r="T460" i="2"/>
  <c r="T463" i="2"/>
  <c r="T462" i="2" s="1"/>
  <c r="T465" i="2"/>
  <c r="T468" i="2"/>
  <c r="T469" i="2"/>
  <c r="T470" i="2"/>
  <c r="T472" i="2"/>
  <c r="T478" i="2"/>
  <c r="T483" i="2"/>
  <c r="T486" i="2"/>
  <c r="T492" i="2"/>
  <c r="T494" i="2"/>
  <c r="T497" i="2"/>
  <c r="T499" i="2"/>
  <c r="T502" i="2"/>
  <c r="T505" i="2"/>
  <c r="T508" i="2"/>
  <c r="T511" i="2"/>
  <c r="T514" i="2"/>
  <c r="T517" i="2"/>
  <c r="T519" i="2"/>
  <c r="T521" i="2"/>
  <c r="T524" i="2"/>
  <c r="T527" i="2"/>
  <c r="T530" i="2"/>
  <c r="T533" i="2"/>
  <c r="T534" i="2"/>
  <c r="T537" i="2"/>
  <c r="T538" i="2"/>
  <c r="T539" i="2"/>
  <c r="T536" i="2" s="1"/>
  <c r="T540" i="2"/>
  <c r="T543" i="2"/>
  <c r="T545" i="2"/>
  <c r="T546" i="2"/>
  <c r="T549" i="2"/>
  <c r="T552" i="2"/>
  <c r="T555" i="2"/>
  <c r="T558" i="2"/>
  <c r="T561" i="2"/>
  <c r="T548" i="2"/>
  <c r="T564" i="2"/>
  <c r="T569" i="2"/>
  <c r="T572" i="2"/>
  <c r="T563" i="2" s="1"/>
  <c r="T575" i="2"/>
  <c r="E7" i="3"/>
  <c r="E45" i="3" s="1"/>
  <c r="J12" i="3"/>
  <c r="J75" i="3" s="1"/>
  <c r="J17" i="3"/>
  <c r="E18" i="3"/>
  <c r="F78" i="3"/>
  <c r="J18" i="3"/>
  <c r="E47" i="3"/>
  <c r="F49" i="3"/>
  <c r="J49" i="3"/>
  <c r="F51" i="3"/>
  <c r="J51" i="3"/>
  <c r="E73" i="3"/>
  <c r="F75" i="3"/>
  <c r="F77" i="3"/>
  <c r="J77" i="3"/>
  <c r="R84" i="3"/>
  <c r="R83" i="3" s="1"/>
  <c r="R82" i="3" s="1"/>
  <c r="R81" i="3" s="1"/>
  <c r="R86" i="3"/>
  <c r="R88" i="3"/>
  <c r="R90" i="3"/>
  <c r="R93" i="3"/>
  <c r="R92" i="3"/>
  <c r="R96" i="3"/>
  <c r="R95" i="3"/>
  <c r="R99" i="3"/>
  <c r="R98" i="3"/>
  <c r="T84" i="3"/>
  <c r="T86" i="3"/>
  <c r="T83" i="3" s="1"/>
  <c r="T88" i="3"/>
  <c r="T90" i="3"/>
  <c r="T93" i="3"/>
  <c r="T92" i="3" s="1"/>
  <c r="T96" i="3"/>
  <c r="T95" i="3" s="1"/>
  <c r="T99" i="3"/>
  <c r="T98" i="3" s="1"/>
  <c r="F33" i="3"/>
  <c r="BC53" i="1" s="1"/>
  <c r="F32" i="3"/>
  <c r="BB53" i="1" s="1"/>
  <c r="F34" i="3"/>
  <c r="BD53" i="1" s="1"/>
  <c r="P334" i="2"/>
  <c r="T334" i="2"/>
  <c r="F94" i="2"/>
  <c r="E87" i="2"/>
  <c r="F30" i="3"/>
  <c r="AZ53" i="1" s="1"/>
  <c r="J30" i="3"/>
  <c r="AV53" i="1"/>
  <c r="F52" i="3"/>
  <c r="F34" i="2"/>
  <c r="BD52" i="1" s="1"/>
  <c r="BD51" i="1" s="1"/>
  <c r="W30" i="1" s="1"/>
  <c r="F32" i="2"/>
  <c r="BB52" i="1" s="1"/>
  <c r="F31" i="2"/>
  <c r="BA52" i="1" s="1"/>
  <c r="BA51" i="1" s="1"/>
  <c r="F30" i="2"/>
  <c r="AZ52" i="1"/>
  <c r="AZ51" i="1" s="1"/>
  <c r="J30" i="2"/>
  <c r="AV52" i="1" s="1"/>
  <c r="AT52" i="1" s="1"/>
  <c r="W27" i="1" l="1"/>
  <c r="AW51" i="1"/>
  <c r="AK27" i="1" s="1"/>
  <c r="R98" i="2"/>
  <c r="P82" i="3"/>
  <c r="P81" i="3" s="1"/>
  <c r="AU53" i="1" s="1"/>
  <c r="BB51" i="1"/>
  <c r="T82" i="3"/>
  <c r="T81" i="3" s="1"/>
  <c r="T98" i="2"/>
  <c r="P321" i="2"/>
  <c r="BK82" i="3"/>
  <c r="J83" i="3"/>
  <c r="J58" i="3" s="1"/>
  <c r="AV51" i="1"/>
  <c r="W26" i="1"/>
  <c r="T321" i="2"/>
  <c r="R321" i="2"/>
  <c r="P98" i="2"/>
  <c r="P97" i="2" s="1"/>
  <c r="AU52" i="1" s="1"/>
  <c r="AU51" i="1" s="1"/>
  <c r="BC51" i="1"/>
  <c r="E71" i="3"/>
  <c r="J31" i="3"/>
  <c r="AW53" i="1" s="1"/>
  <c r="AT53" i="1" s="1"/>
  <c r="BK395" i="2"/>
  <c r="J395" i="2" s="1"/>
  <c r="J71" i="2" s="1"/>
  <c r="BK334" i="2"/>
  <c r="J334" i="2" s="1"/>
  <c r="J67" i="2" s="1"/>
  <c r="BK123" i="2"/>
  <c r="J123" i="2" s="1"/>
  <c r="J61" i="2" s="1"/>
  <c r="BK99" i="2"/>
  <c r="BK322" i="2"/>
  <c r="AT51" i="1" l="1"/>
  <c r="AK26" i="1"/>
  <c r="J82" i="3"/>
  <c r="J57" i="3" s="1"/>
  <c r="BK81" i="3"/>
  <c r="J81" i="3" s="1"/>
  <c r="T97" i="2"/>
  <c r="AX51" i="1"/>
  <c r="W28" i="1"/>
  <c r="R97" i="2"/>
  <c r="BK321" i="2"/>
  <c r="J321" i="2" s="1"/>
  <c r="J65" i="2" s="1"/>
  <c r="J322" i="2"/>
  <c r="J66" i="2" s="1"/>
  <c r="J99" i="2"/>
  <c r="J58" i="2" s="1"/>
  <c r="BK98" i="2"/>
  <c r="AY51" i="1"/>
  <c r="W29" i="1"/>
  <c r="J98" i="2" l="1"/>
  <c r="J57" i="2" s="1"/>
  <c r="BK97" i="2"/>
  <c r="J97" i="2" s="1"/>
  <c r="J27" i="3"/>
  <c r="J56" i="3"/>
  <c r="J27" i="2" l="1"/>
  <c r="J56" i="2"/>
  <c r="AG53" i="1"/>
  <c r="AN53" i="1" s="1"/>
  <c r="J36" i="3"/>
  <c r="AG52" i="1" l="1"/>
  <c r="J36" i="2"/>
  <c r="AN52" i="1" l="1"/>
  <c r="AG51" i="1"/>
  <c r="AK23" i="1" l="1"/>
  <c r="AK32" i="1" s="1"/>
  <c r="AN51" i="1"/>
</calcChain>
</file>

<file path=xl/sharedStrings.xml><?xml version="1.0" encoding="utf-8"?>
<sst xmlns="http://schemas.openxmlformats.org/spreadsheetml/2006/main" count="5638" uniqueCount="1326">
  <si>
    <t>Oplechování horních ploch a atik bez rohů z Pz plechu s povrch úpravou celoplošně lepené rš 500 mm</t>
  </si>
  <si>
    <t>-1483934099</t>
  </si>
  <si>
    <t>Oplechování horních ploch zdí a nadezdívek (atik) z pozinkovaného plechu s povrchovou úpravou celoplošně lepené rš 500 mm</t>
  </si>
  <si>
    <t>132</t>
  </si>
  <si>
    <t>764216644</t>
  </si>
  <si>
    <t>-1140849015</t>
  </si>
  <si>
    <t>Oplechování parapetů z pozinkovaného plechu s povrchovou úpravou rovných celoplošně lepené, bez rohů rš 350 mm</t>
  </si>
  <si>
    <t>133</t>
  </si>
  <si>
    <t>76421862</t>
  </si>
  <si>
    <t>1538681396</t>
  </si>
  <si>
    <t>Oplechování říms a ozdobných prvků z pozinkovaného plechu s povrchovou úpravou rovných, bez rohů celoplošně lepené rš 120 mm</t>
  </si>
  <si>
    <t>134</t>
  </si>
  <si>
    <t>764218624</t>
  </si>
  <si>
    <t>1113220331</t>
  </si>
  <si>
    <t>Oplechování říms a ozdobných prvků z pozinkovaného plechu s povrchovou úpravou rovných, bez rohů celoplošně lepené rš 300 mm</t>
  </si>
  <si>
    <t>135</t>
  </si>
  <si>
    <t>764306142</t>
  </si>
  <si>
    <t>Montáž ventilační turbíny na skládané nebo plechové krytině průměru do 350 mm</t>
  </si>
  <si>
    <t>694566953</t>
  </si>
  <si>
    <t>Montáž ventilační turbíny na střeše s krytinou skládanou mimo prejzovou nebo z plechu</t>
  </si>
  <si>
    <t>136</t>
  </si>
  <si>
    <t>553810100</t>
  </si>
  <si>
    <t>turbína ventilační   hlavice, stavitelný krk a základna, průměr 356 mm</t>
  </si>
  <si>
    <t>-1376196788</t>
  </si>
  <si>
    <t>Části stavební speciální objektů a občanské výstavby turbína ventilační  hliníkové provedení stavitelný krk a základna   hlavice průměr 356 mm</t>
  </si>
  <si>
    <t>137</t>
  </si>
  <si>
    <t>76431161</t>
  </si>
  <si>
    <t>-327965412</t>
  </si>
  <si>
    <t>Lemování zdí z pozinkovaného plechu s povrchovou úpravou boční nebo horní rovné, střech s krytinou skládanou mimo prejzovou rš 170 mm</t>
  </si>
  <si>
    <t>"k08"  34</t>
  </si>
  <si>
    <t>138</t>
  </si>
  <si>
    <t>764311613</t>
  </si>
  <si>
    <t>Lemování rovných zdí střech s krytinou skládanou z Pz s povrchovou úpravou rš 250 mm</t>
  </si>
  <si>
    <t>145032681</t>
  </si>
  <si>
    <t>Lemování zdí z pozinkovaného plechu s povrchovou úpravou boční nebo horní rovné, střech s krytinou skládanou mimo prejzovou rš 250 mm</t>
  </si>
  <si>
    <t>"komora vzd"  0,9*4*7+(1,03+0,6)*2*14</t>
  </si>
  <si>
    <t>139</t>
  </si>
  <si>
    <t>764311614</t>
  </si>
  <si>
    <t>1489429247</t>
  </si>
  <si>
    <t>Lemování zdí z pozinkovaného plechu s povrchovou úpravou boční nebo horní rovné, střech s krytinou skládanou mimo prejzovou rš 330 mm</t>
  </si>
  <si>
    <t>140</t>
  </si>
  <si>
    <t>764314612</t>
  </si>
  <si>
    <t>2092013464</t>
  </si>
  <si>
    <t>Lemování prostupů z pozinkovaného plechu s povrchovou úpravou bez lišty, střech s krytinou skládanou nebo z plechu</t>
  </si>
  <si>
    <t>"komory vzd"  1*1*7+1,103*0,7*14</t>
  </si>
  <si>
    <t>141</t>
  </si>
  <si>
    <t>764315</t>
  </si>
  <si>
    <t>Lemování trub, konzol,držáků z Pz s povrch úpravou střechD do 150 mm</t>
  </si>
  <si>
    <t>-2119559835</t>
  </si>
  <si>
    <t>142</t>
  </si>
  <si>
    <t>998764102</t>
  </si>
  <si>
    <t>Přesun hmot tonážní pro konstrukce klempířské v objektech v do 12 m</t>
  </si>
  <si>
    <t>507949165</t>
  </si>
  <si>
    <t>Přesun hmot pro konstrukce klempířské stanovený z hmotnosti přesunovaného materiálu vodorovná dopravní vzdálenost do 50 m v objektech výšky přes 6 do 12 m</t>
  </si>
  <si>
    <t>767</t>
  </si>
  <si>
    <t>Konstrukce zámečnické</t>
  </si>
  <si>
    <t>143</t>
  </si>
  <si>
    <t>767640</t>
  </si>
  <si>
    <t>Montáž výlezu na střechu</t>
  </si>
  <si>
    <t>48939399</t>
  </si>
  <si>
    <t>144</t>
  </si>
  <si>
    <t>55399014</t>
  </si>
  <si>
    <t>Ocelový výlez na střechu vel. otvoru 900x600mm, rám, povrch úprava, tepelně izolovaný, zámek, kování, otevírací mechanismus</t>
  </si>
  <si>
    <t>1509611771</t>
  </si>
  <si>
    <t>145</t>
  </si>
  <si>
    <t>767651</t>
  </si>
  <si>
    <t>Demontáž stáv výlezu na střechu vč rámu</t>
  </si>
  <si>
    <t>557636371</t>
  </si>
  <si>
    <t>146</t>
  </si>
  <si>
    <t>767662110</t>
  </si>
  <si>
    <t>Montáž mříží pevných šroubovaných</t>
  </si>
  <si>
    <t>-2139151245</t>
  </si>
  <si>
    <t>Montáž mříží pevných, připevněných šroubováním</t>
  </si>
  <si>
    <t>147</t>
  </si>
  <si>
    <t>55399017</t>
  </si>
  <si>
    <t>Oprava stáv mříží, prodloužení kotev, úprava kotvení</t>
  </si>
  <si>
    <t>-535910813</t>
  </si>
  <si>
    <t>148</t>
  </si>
  <si>
    <t>76789011</t>
  </si>
  <si>
    <t>Dmtž a zpětná mtž na etics přístřešku nade dveřmi, prodl kotvení, oprava a povrch úprava</t>
  </si>
  <si>
    <t>1493259406</t>
  </si>
  <si>
    <t>149</t>
  </si>
  <si>
    <t>998767102</t>
  </si>
  <si>
    <t>Přesun hmot tonážní pro zámečnické konstrukce v objektech v do 12 m</t>
  </si>
  <si>
    <t>189621303</t>
  </si>
  <si>
    <t>Přesun hmot pro zámečnické konstrukce stanovený z hmotnosti přesunovaného materiálu vodorovná dopravní vzdálenost do 50 m v objektech výšky přes 6 do 12 m</t>
  </si>
  <si>
    <t>771</t>
  </si>
  <si>
    <t>Podlahy z dlaždic</t>
  </si>
  <si>
    <t>150</t>
  </si>
  <si>
    <t>771574131</t>
  </si>
  <si>
    <t>Montáž podlah keramických režných protiskluzných lepených flexibilním lepidlem do 50 ks/m2</t>
  </si>
  <si>
    <t>-1211518421</t>
  </si>
  <si>
    <t>Montáž podlah z dlaždic keramických lepených flexibilním lepidlem režných nebo glazovaných protiskluzných nebo reliefovaných do 50 ks/ m2</t>
  </si>
  <si>
    <t>151</t>
  </si>
  <si>
    <t>5976113</t>
  </si>
  <si>
    <t>dlaždice keramické protiskluzné mrazuvzdorné  30 x 30 x 1 cm I. j., dle skut</t>
  </si>
  <si>
    <t>217501022</t>
  </si>
  <si>
    <t>Obkládačky a dlaždice keramické  dlaždice formát 30 x 30 x  1 cm    I.j.     (cen.skup. 72)</t>
  </si>
  <si>
    <t>a14*1,15</t>
  </si>
  <si>
    <t>152</t>
  </si>
  <si>
    <t>771591111</t>
  </si>
  <si>
    <t>Podlahy penetrace podkladu</t>
  </si>
  <si>
    <t>481716545</t>
  </si>
  <si>
    <t>Podlahy - ostatní práce penetrace podkladu</t>
  </si>
  <si>
    <t>153</t>
  </si>
  <si>
    <t>771990111</t>
  </si>
  <si>
    <t>Vyrovnání podkladu samonivelační stěrkou tl 4 mm pevnosti 15 Mpa</t>
  </si>
  <si>
    <t>2107817115</t>
  </si>
  <si>
    <t>Vyrovnání podkladní vrstvy samonivelační stěrkou tl. 4 mm, min. pevnosti 15 MPa</t>
  </si>
  <si>
    <t>154</t>
  </si>
  <si>
    <t>998771102</t>
  </si>
  <si>
    <t>Přesun hmot tonážní pro podlahy z dlaždic v objektech v do 12 m</t>
  </si>
  <si>
    <t>-1371673462</t>
  </si>
  <si>
    <t>Přesun hmot pro podlahy z dlaždic stanovený z hmotnosti přesunovaného materiálu vodorovná dopravní vzdálenost do 50 m v objektech výšky přes 6 do 12 m</t>
  </si>
  <si>
    <t>783</t>
  </si>
  <si>
    <t>Dokončovací práce - nátěry</t>
  </si>
  <si>
    <t>155</t>
  </si>
  <si>
    <t>783306811</t>
  </si>
  <si>
    <t>Odstranění nátěru ze zámečnických konstrukcí oškrábáním</t>
  </si>
  <si>
    <t>-1178888597</t>
  </si>
  <si>
    <t>Odstranění nátěrů ze zámečnických konstrukcí oškrábáním</t>
  </si>
  <si>
    <t>a15*2</t>
  </si>
  <si>
    <t>(0,5*0,8+0,65*0,4)*2+0,3*0,3*2</t>
  </si>
  <si>
    <t>156</t>
  </si>
  <si>
    <t>783314201</t>
  </si>
  <si>
    <t>Základní antikorozní jednonásobný syntetický standardní nátěr zámečnických konstrukcí</t>
  </si>
  <si>
    <t>-1966333467</t>
  </si>
  <si>
    <t>Základní antikorozní nátěr zámečnických konstrukcí jednonásobný syntetický standardní</t>
  </si>
  <si>
    <t>a15*2+a39</t>
  </si>
  <si>
    <t>157</t>
  </si>
  <si>
    <t>783315101</t>
  </si>
  <si>
    <t>Jednonásobný syntetický standardní mezinátěr zámečnických konstrukcí</t>
  </si>
  <si>
    <t>-1593119765</t>
  </si>
  <si>
    <t>Mezinátěr zámečnických konstrukcí jednonásobný syntetický standardní</t>
  </si>
  <si>
    <t>158</t>
  </si>
  <si>
    <t>783317101</t>
  </si>
  <si>
    <t>Krycí jednonásobný syntetický standardní nátěr zámečnických konstrukcí</t>
  </si>
  <si>
    <t>-1569508921</t>
  </si>
  <si>
    <t>Krycí nátěr (email) zámečnických konstrukcí jednonásobný syntetický standardní</t>
  </si>
  <si>
    <t>vrn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</si>
  <si>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</si>
  <si>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</si>
  <si>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</si>
  <si>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</si>
  <si>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</si>
  <si>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</si>
  <si>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</si>
  <si>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</si>
  <si>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</si>
  <si>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011203000</t>
  </si>
  <si>
    <t xml:space="preserve">Botanický a zoologický průzkum bez rozlišení - monitoring výskytů netopýrů a rorýsů </t>
  </si>
  <si>
    <t>1024</t>
  </si>
  <si>
    <t>-85781296</t>
  </si>
  <si>
    <t>Průzkumné, geodetické a projektové práce průzkumné práce botanický a zoologický průzkum bez rozlišení</t>
  </si>
  <si>
    <t>011434000</t>
  </si>
  <si>
    <t>Měření (monitoring) hlukové hladiny</t>
  </si>
  <si>
    <t>…</t>
  </si>
  <si>
    <t>-324812140</t>
  </si>
  <si>
    <t>Průzkumné, geodetické a projektové práce průzkumné práce měření (monitoring) hlukové hladiny</t>
  </si>
  <si>
    <t>012203000</t>
  </si>
  <si>
    <t xml:space="preserve">Geodetické práce při provádění stavby -  vytýčení sítí vč. kopaných sond, obnažení kabelů EON, zabezpečení sítí proti poškození </t>
  </si>
  <si>
    <t>1931173935</t>
  </si>
  <si>
    <t>Průzkumné, geodetické a projektové práce geodetické práce při provádění stavby</t>
  </si>
  <si>
    <t>013254000</t>
  </si>
  <si>
    <t>Dokumentace skutečného provedení stavby</t>
  </si>
  <si>
    <t>-1166628987</t>
  </si>
  <si>
    <t>Průzkumné, geodetické a projektové práce projektové práce dokumentace stavby (výkresová a textová) skutečného provedení stavby</t>
  </si>
  <si>
    <t>VRN3</t>
  </si>
  <si>
    <t>Zařízení staveniště</t>
  </si>
  <si>
    <t>030001000</t>
  </si>
  <si>
    <t>262878710</t>
  </si>
  <si>
    <t>Základní rozdělení průvodních činností a nákladů zařízení staveniště</t>
  </si>
  <si>
    <t>VRN4</t>
  </si>
  <si>
    <t>Inženýrská činnost</t>
  </si>
  <si>
    <t>049002000</t>
  </si>
  <si>
    <t xml:space="preserve">Ostatní inženýrská činnost - zajištění stanovisek dotčených orgánů k užívání stavby + kolaudace </t>
  </si>
  <si>
    <t>1211326034</t>
  </si>
  <si>
    <t>Hlavní tituly průvodních činností a nákladů inženýrská činnost ostatní inženýrská činnost</t>
  </si>
  <si>
    <t>VRN7</t>
  </si>
  <si>
    <t>Provozní vlivy</t>
  </si>
  <si>
    <t>070001000</t>
  </si>
  <si>
    <t>727578508</t>
  </si>
  <si>
    <t>Základní rozdělení průvodních činností a nákladů provozní vlivy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</si>
  <si>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</si>
  <si>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</si>
  <si>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</si>
  <si>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</si>
  <si>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</si>
  <si>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</si>
  <si>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</si>
  <si>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</si>
  <si>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</si>
  <si>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XLS. Každá ze záložek přitom obsahuje</t>
  </si>
  <si>
    <t>ještě samostatné sestavy vymezené orámovaním a nadpisem sestavy.</t>
  </si>
  <si>
    <t>celkové nabídkové ceny uchazeče.</t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</si>
  <si>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</si>
  <si>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</si>
  <si>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</si>
  <si>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</si>
  <si>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</si>
  <si>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</si>
  <si>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</si>
  <si>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</si>
  <si>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</si>
  <si>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</si>
  <si>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</si>
  <si>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</si>
  <si>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t>i objekt stavby v případě, že neobsahuje podřízenou zakázku.</t>
  </si>
  <si>
    <t>CC-CZ, CZ-CPV, CZ-CPA a rekapitulaci celkové nabídkové ceny uchazeče za aktuální soupis prací.</t>
  </si>
  <si>
    <t>stavební díly, funkční díly, případně jiné členění) s rekapitulací nabídkové ceny.</t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</si>
  <si>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</si>
  <si>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</si>
  <si>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</si>
  <si>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</si>
  <si>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</si>
  <si>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</si>
  <si>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</si>
  <si>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</si>
  <si>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</si>
  <si>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</si>
  <si>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</si>
  <si>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</si>
  <si>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</si>
  <si>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</si>
  <si>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</si>
  <si>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</si>
  <si>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</si>
  <si>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</si>
  <si>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</si>
  <si>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</si>
  <si>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</si>
  <si>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</si>
  <si>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</si>
  <si>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</si>
  <si>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</si>
  <si>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</si>
  <si>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</si>
  <si>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</si>
  <si>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</si>
  <si>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</si>
  <si>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</si>
  <si>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</si>
  <si>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</si>
  <si>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</si>
  <si>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</si>
  <si>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</si>
  <si>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</si>
  <si>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</si>
  <si>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</si>
  <si>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</si>
  <si>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</si>
  <si>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</si>
  <si>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</si>
  <si>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</si>
  <si>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</si>
  <si>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</si>
  <si>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</si>
  <si>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</si>
  <si>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</si>
  <si>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</si>
  <si>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</si>
  <si>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</si>
  <si>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</si>
  <si>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</si>
  <si>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</si>
  <si>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</si>
  <si>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</si>
  <si>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</si>
  <si>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</si>
  <si>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</si>
  <si>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</si>
  <si>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</si>
  <si>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</si>
  <si>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</si>
  <si>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</si>
  <si>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</si>
  <si>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</si>
  <si>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</si>
  <si>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</si>
  <si>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</si>
  <si>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</si>
  <si>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</si>
  <si>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</si>
  <si>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</si>
  <si>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</si>
  <si>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</si>
  <si>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</si>
  <si>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</si>
  <si>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</si>
  <si>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</si>
  <si>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</si>
  <si>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</si>
  <si>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</si>
  <si>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</si>
  <si>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</si>
  <si>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</si>
  <si>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</si>
  <si>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</si>
  <si>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</si>
  <si>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</si>
  <si>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</si>
  <si>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</si>
  <si>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</si>
  <si>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</si>
  <si>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</si>
  <si>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</si>
  <si>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</si>
  <si>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</si>
  <si>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</si>
  <si>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</si>
  <si>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</si>
  <si>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</si>
  <si>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</si>
  <si>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</si>
  <si>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</si>
  <si>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</si>
  <si>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</si>
  <si>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</si>
  <si>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</si>
  <si>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</si>
  <si>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</si>
  <si>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</si>
  <si>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</si>
  <si>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</si>
  <si>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</si>
  <si>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</si>
  <si>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</si>
  <si>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</si>
  <si>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</si>
  <si>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</si>
  <si>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</si>
  <si>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</si>
  <si>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</si>
  <si>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</si>
  <si>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</si>
  <si>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</si>
  <si>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</si>
  <si>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</si>
  <si>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</si>
  <si>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</si>
  <si>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</si>
  <si>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Datová věta</t>
  </si>
  <si>
    <t>Typ věty</t>
  </si>
  <si>
    <t>Hodnota</t>
  </si>
  <si>
    <t>Význam</t>
  </si>
  <si>
    <t>eGSazbaDPH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</si>
  <si>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</si>
  <si>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</si>
  <si>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</si>
  <si>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</si>
  <si>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</si>
  <si>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</si>
  <si>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</si>
  <si>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</si>
  <si>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</si>
  <si>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</si>
  <si>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</si>
  <si>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</si>
  <si>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</si>
  <si>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</si>
  <si>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</si>
  <si>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</si>
  <si>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</si>
  <si>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</si>
  <si>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</si>
  <si>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Export VZ</t>
  </si>
  <si>
    <t>List obsahuje:</t>
  </si>
  <si>
    <t>3.0</t>
  </si>
  <si>
    <t>ZAMOK</t>
  </si>
  <si>
    <t>False</t>
  </si>
  <si>
    <t>{53b210fe-2a8c-4a70-84ca-5f1faa28ceeb}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</si>
  <si>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</si>
  <si>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</si>
  <si>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</si>
  <si>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</si>
  <si>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</si>
  <si>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</si>
  <si>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</si>
  <si>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</si>
  <si>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strak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</si>
  <si>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</si>
  <si>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</si>
  <si>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Zateplení obvodového a střešního pláště</t>
  </si>
  <si>
    <t>0,1</t>
  </si>
  <si>
    <t>KSO:</t>
  </si>
  <si>
    <t/>
  </si>
  <si>
    <t>CC-CZ:</t>
  </si>
  <si>
    <t>1</t>
  </si>
  <si>
    <t>Místo:</t>
  </si>
  <si>
    <t>Strakonice, Palackého náměstí 112</t>
  </si>
  <si>
    <t>Datum:</t>
  </si>
  <si>
    <t>31.3.2016</t>
  </si>
  <si>
    <t>10</t>
  </si>
  <si>
    <t>100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</si>
  <si>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</si>
  <si>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</si>
  <si>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</si>
  <si>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</si>
  <si>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</si>
  <si>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</si>
  <si>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</si>
  <si>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</si>
  <si>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</si>
  <si>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</si>
  <si>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</si>
  <si>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</si>
  <si>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</si>
  <si>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</si>
  <si>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</si>
  <si>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</si>
  <si>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</si>
  <si>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</si>
  <si>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</si>
  <si>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</si>
  <si>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</si>
  <si>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</si>
  <si>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</si>
  <si>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</si>
  <si>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</si>
  <si>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</si>
  <si>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</si>
  <si>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</si>
  <si>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</si>
  <si>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</si>
  <si>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</si>
  <si>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</si>
  <si>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</si>
  <si>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</si>
  <si>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</si>
  <si>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</si>
  <si>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</si>
  <si>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</si>
  <si>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</si>
  <si>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</si>
  <si>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</si>
  <si>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</si>
  <si>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</si>
  <si>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</si>
  <si>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</si>
  <si>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</si>
  <si>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</si>
  <si>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stav</t>
  </si>
  <si>
    <t>Soupis předpokládaných stavebních prací</t>
  </si>
  <si>
    <t>STA</t>
  </si>
  <si>
    <t>{839c4a80-ee94-4992-a07b-de3faa9ef28c}</t>
  </si>
  <si>
    <t>2</t>
  </si>
  <si>
    <t>vrn</t>
  </si>
  <si>
    <t>Vedlejší a ostatní náklady</t>
  </si>
  <si>
    <t>{a828c624-a1c7-4fe2-a133-0cf443ed4e9d}</t>
  </si>
  <si>
    <t>Zpět na list:</t>
  </si>
  <si>
    <t>a1</t>
  </si>
  <si>
    <t>32,396</t>
  </si>
  <si>
    <t>a2</t>
  </si>
  <si>
    <t>112,71</t>
  </si>
  <si>
    <t>KRYCÍ LIST SOUPISU</t>
  </si>
  <si>
    <t>a3</t>
  </si>
  <si>
    <t>0,9</t>
  </si>
  <si>
    <t>a4</t>
  </si>
  <si>
    <t>77,1</t>
  </si>
  <si>
    <t>a6</t>
  </si>
  <si>
    <t>574,223</t>
  </si>
  <si>
    <t>a7</t>
  </si>
  <si>
    <t>636,057</t>
  </si>
  <si>
    <t>Objekt:</t>
  </si>
  <si>
    <t>a8</t>
  </si>
  <si>
    <t>93,875</t>
  </si>
  <si>
    <t>stav - Soupis předpokládaných stavebních prací</t>
  </si>
  <si>
    <t>a9</t>
  </si>
  <si>
    <t>21,865</t>
  </si>
  <si>
    <t>a11</t>
  </si>
  <si>
    <t>13,551</t>
  </si>
  <si>
    <t>a10</t>
  </si>
  <si>
    <t>25,758</t>
  </si>
  <si>
    <t>a14</t>
  </si>
  <si>
    <t>1,635</t>
  </si>
  <si>
    <t>a15</t>
  </si>
  <si>
    <t>6,3</t>
  </si>
  <si>
    <t>a16</t>
  </si>
  <si>
    <t>40,845</t>
  </si>
  <si>
    <t>a17</t>
  </si>
  <si>
    <t>21,87</t>
  </si>
  <si>
    <t>a18</t>
  </si>
  <si>
    <t>21,465</t>
  </si>
  <si>
    <t>a19</t>
  </si>
  <si>
    <t>12,609</t>
  </si>
  <si>
    <t>a20</t>
  </si>
  <si>
    <t>428,163</t>
  </si>
  <si>
    <t>a28</t>
  </si>
  <si>
    <t>51,53</t>
  </si>
  <si>
    <t>a21</t>
  </si>
  <si>
    <t>591,676</t>
  </si>
  <si>
    <t>a22</t>
  </si>
  <si>
    <t>19,377</t>
  </si>
  <si>
    <t>a23</t>
  </si>
  <si>
    <t>80,85</t>
  </si>
  <si>
    <t>a25</t>
  </si>
  <si>
    <t>7,205</t>
  </si>
  <si>
    <t>a26</t>
  </si>
  <si>
    <t>19,814</t>
  </si>
  <si>
    <t>a27</t>
  </si>
  <si>
    <t>513,333</t>
  </si>
  <si>
    <t>a30</t>
  </si>
  <si>
    <t>315,9</t>
  </si>
  <si>
    <t>a31</t>
  </si>
  <si>
    <t>272,3</t>
  </si>
  <si>
    <t>a32</t>
  </si>
  <si>
    <t>a33</t>
  </si>
  <si>
    <t>50,4</t>
  </si>
  <si>
    <t>a34</t>
  </si>
  <si>
    <t>81</t>
  </si>
  <si>
    <t>a36</t>
  </si>
  <si>
    <t>404,68</t>
  </si>
  <si>
    <t>a37</t>
  </si>
  <si>
    <t>1146,971</t>
  </si>
  <si>
    <t>a39</t>
  </si>
  <si>
    <t>1,5</t>
  </si>
  <si>
    <t>a49</t>
  </si>
  <si>
    <t>14,1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</si>
  <si>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</si>
  <si>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</si>
  <si>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</si>
  <si>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</si>
  <si>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</si>
  <si>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</si>
  <si>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</si>
  <si>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</si>
  <si>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</si>
  <si>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</si>
  <si>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</si>
  <si>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</si>
  <si>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</si>
  <si>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</si>
  <si>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</si>
  <si>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</si>
  <si>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</si>
  <si>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</si>
  <si>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Elektromontáže</t>
  </si>
  <si>
    <t xml:space="preserve">    742 - Hromosvod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</si>
  <si>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</si>
  <si>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</si>
  <si>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</si>
  <si>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</si>
  <si>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771 - Podlahy z dlaždic</t>
  </si>
  <si>
    <t xml:space="preserve">    783 - Dokončovací práce - nátěry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</si>
  <si>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</si>
  <si>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</si>
  <si>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</si>
  <si>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</si>
  <si>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</si>
  <si>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</si>
  <si>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</si>
  <si>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</si>
  <si>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</si>
  <si>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</si>
  <si>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</si>
  <si>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</si>
  <si>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</si>
  <si>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</si>
  <si>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</si>
  <si>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</si>
  <si>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</si>
  <si>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</si>
  <si>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</si>
  <si>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</si>
  <si>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z betonových nebo kamenných dlaždic</t>
  </si>
  <si>
    <t>m2</t>
  </si>
  <si>
    <t>CS ÚRS 2016 01</t>
  </si>
  <si>
    <t>4</t>
  </si>
  <si>
    <t>-2018147099</t>
  </si>
  <si>
    <t>PP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</si>
  <si>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betonových nebo kameninových dlaždic, desek nebo tvarovek</t>
  </si>
  <si>
    <t>VV</t>
  </si>
  <si>
    <t>"okap chodníček"  (36,43+1,3*2+1*2-1,2+0,9+0,5)*0,5+0,5*0,5*5</t>
  </si>
  <si>
    <t>113107132</t>
  </si>
  <si>
    <t>Odstranění podkladu pl do 50 m2 z betonu prostého tl 300 mm</t>
  </si>
  <si>
    <t>-1313137691</t>
  </si>
  <si>
    <t>Odstranění podkladů nebo krytů s přemístěním hmot na skládku na vzdálenost do 3 m nebo s naložením na dopravní prostředek v ploše jednotlivě do 50 m2 z betonu prostého, o tl. vrstvy přes 150 do 300 mm</t>
  </si>
  <si>
    <t>1,2*0,6+10*0,15</t>
  </si>
  <si>
    <t>3</t>
  </si>
  <si>
    <t>132201101</t>
  </si>
  <si>
    <t>Hloubení rýh š do 600 mm v hornině tř. 3 objemu do 100 m3</t>
  </si>
  <si>
    <t>m3</t>
  </si>
  <si>
    <t>1459475159</t>
  </si>
  <si>
    <t>Hloubení zapažených i nezapažených rýh šířky do 600 mm s urovnáním dna do předepsaného profilu a spádu v hornině tř. 3 do 100 m3</t>
  </si>
  <si>
    <t>a9*0,6+1,2*0,6*0,6</t>
  </si>
  <si>
    <t>174101101</t>
  </si>
  <si>
    <t>Zásyp jam, šachet rýh nebo kolem objektů sypaninou se zhutněním</t>
  </si>
  <si>
    <t>1194330731</t>
  </si>
  <si>
    <t>Zásyp sypaninou z jakékoliv horniny s uložením výkopku ve vrstvách se zhutněním jam, šachet, rýh nebo kolem objektů v těchto vykopávkách</t>
  </si>
  <si>
    <t>Svislé a kompletní konstrukce</t>
  </si>
  <si>
    <t>5</t>
  </si>
  <si>
    <t>319201321</t>
  </si>
  <si>
    <t>Vyrovnání nerovného povrchu zdiva tl do 30 mm maltou</t>
  </si>
  <si>
    <t>1751437842</t>
  </si>
  <si>
    <t>Vyrovnání nerovného povrchu vnitřního i vnějšího zdiva bez odsekání vadných cihel, maltou (s dodáním hmot) tl. do 30 mm</t>
  </si>
  <si>
    <t>6</t>
  </si>
  <si>
    <t>342241155</t>
  </si>
  <si>
    <t>Příčky tl 140 mm z cihel voštinových CV 14 pevnosti P 20 na MC</t>
  </si>
  <si>
    <t>-1882263385</t>
  </si>
  <si>
    <t>Příčky nebo přizdívky jednoduché z cihel nebo příčkovek pálených na maltu MVC nebo MC voštinových CV 14 (290x140x140 mm) P 10 až P 20 o tl. 140 mm</t>
  </si>
  <si>
    <t>"poklop"  (1,2+0,6)*2*0,25</t>
  </si>
  <si>
    <t>Komunikace pozemní</t>
  </si>
  <si>
    <t>7</t>
  </si>
  <si>
    <t>567144123</t>
  </si>
  <si>
    <t>Podklad z podkladového betonu tř. PB III (C 12/15) tl 260 mm</t>
  </si>
  <si>
    <t>-1847815842</t>
  </si>
  <si>
    <t>Podklad z podkladového betonu PB tř. PB III (C 12/15) tl. 260 mm</t>
  </si>
  <si>
    <t>"schod"  1,3*0,9</t>
  </si>
  <si>
    <t>Úpravy povrchů, podlahy a osazování výplní</t>
  </si>
  <si>
    <t>8</t>
  </si>
  <si>
    <t>612321121</t>
  </si>
  <si>
    <t>Vápenocementová omítka hladká jednovrstvá vnitřních stěn nanášená ručně</t>
  </si>
  <si>
    <t>-2089248481</t>
  </si>
  <si>
    <t>Omítka vápenocementová vnitřních ploch nanášená ručně jednovrstvá, tloušťky do 10 mm hladká svislých konstrukcí stěn</t>
  </si>
  <si>
    <t>9</t>
  </si>
  <si>
    <t>622131121</t>
  </si>
  <si>
    <t>Penetrace akrylát-silikon vnějších stěn nanášená ručně</t>
  </si>
  <si>
    <t>-1627254777</t>
  </si>
  <si>
    <t>Podkladní a spojovací vrstva vnějších omítaných ploch penetrace akrylát-silikonová nanášená ručně stěn</t>
  </si>
  <si>
    <t>a26+a27+a21+a22+a23</t>
  </si>
  <si>
    <t>622142001</t>
  </si>
  <si>
    <t>Potažení vnějších stěn sklovláknitým pletivem vtlačeným do tenkovrstvé hmoty</t>
  </si>
  <si>
    <t>108105639</t>
  </si>
  <si>
    <t>Potažení vnějších ploch pletivem v ploše nebo pruzích, na plném podkladu sklovláknitým vtlačením do tmelu stěn</t>
  </si>
  <si>
    <t>11</t>
  </si>
  <si>
    <t>622211001</t>
  </si>
  <si>
    <t>Montáž kontaktního zateplení vnějších stěn z polystyrénových desek tl do 40 mm</t>
  </si>
  <si>
    <t>-1889519466</t>
  </si>
  <si>
    <t>Montáž kontaktního zateplení z polystyrenových desek nebo z kombinovaných desek na vnější stěny, tloušťky desek do 40 mm</t>
  </si>
  <si>
    <t>a16+a17</t>
  </si>
  <si>
    <t>12</t>
  </si>
  <si>
    <t>M</t>
  </si>
  <si>
    <t>283760720</t>
  </si>
  <si>
    <t>deska fasádní polystyrénová eps šedá 1000 x 500 x 40 mm</t>
  </si>
  <si>
    <t>1091196645</t>
  </si>
  <si>
    <t>Desky z lehčených plastů desky  polystyrénové fasádní - speciální 1000 x 500 x 40 mm</t>
  </si>
  <si>
    <t>P</t>
  </si>
  <si>
    <t>Poznámka k položce:
lambda=0,031 [W / m K]</t>
  </si>
  <si>
    <t>a16*1,02</t>
  </si>
  <si>
    <t>13</t>
  </si>
  <si>
    <t>283763600</t>
  </si>
  <si>
    <t>polystyren extrudovaný  XPS 1250 x 600 x 20 mm</t>
  </si>
  <si>
    <t>-561180257</t>
  </si>
  <si>
    <t>Desky z lehčených plastů desky z extrudovaného polystyrenu desky z extrudovaného polystyrenu  tepelně izolační desky s třídou hořlavosti "C1" - těžce hořlavý rovná hrana  - I  (G) polodrážka   - L (S) perodrážka  - FT (NF) povrch hladký nebo strukturovaný (PZ) základní rozměr desek 1250 x 600 mm tl. 20 mm</t>
  </si>
  <si>
    <t>Poznámka k položce:
lambda=0,032 [W / m K]</t>
  </si>
  <si>
    <t>a17*1,02</t>
  </si>
  <si>
    <t>14</t>
  </si>
  <si>
    <t>622211031</t>
  </si>
  <si>
    <t>Montáž kontaktního zateplení vnějších stěn z polystyrénových desek tl do 160 mm</t>
  </si>
  <si>
    <t>-280020185</t>
  </si>
  <si>
    <t>Montáž kontaktního zateplení z polystyrenových desek nebo z kombinovaných desek na vnější stěny, tloušťky desek přes 120 do 160 mm</t>
  </si>
  <si>
    <t>a18+a19+a20</t>
  </si>
  <si>
    <t>283760780</t>
  </si>
  <si>
    <t>deska fasádní polystyrénová šedá 1000 x 500 x 140 mm</t>
  </si>
  <si>
    <t>-1302191295</t>
  </si>
  <si>
    <t>Desky z lehčených plastů desky  polystyrénové fasádní - speciální  1000 x 500 x 140 mm</t>
  </si>
  <si>
    <t>a20*1,02</t>
  </si>
  <si>
    <t>16</t>
  </si>
  <si>
    <t>283764240</t>
  </si>
  <si>
    <t>deska z extrudovaného polystyrénu  XPS tl. 140 mm</t>
  </si>
  <si>
    <t>-1095956990</t>
  </si>
  <si>
    <t>Desky z lehčených plastů desky z extrudovaného polystyrenu desky z extrudovaného polystyrenu  XPS 300 SF hladký povrch,  1265 x 615 mm (krycí plocha 0,75 m2) 140 mm</t>
  </si>
  <si>
    <t>(a18+a19)*1,02</t>
  </si>
  <si>
    <t>17</t>
  </si>
  <si>
    <t>622251101</t>
  </si>
  <si>
    <t>Příplatek k cenám kontaktního zateplení stěn za použití tepelněizolačních zátek z polystyrenu</t>
  </si>
  <si>
    <t>639894975</t>
  </si>
  <si>
    <t>Montáž kontaktního zateplení Příplatek k cenám za zápustnou montáž kotev s použitím tepelněizolačních zátek na vnější stěny z polystyrenu</t>
  </si>
  <si>
    <t>a16+a18+a19+a20</t>
  </si>
  <si>
    <t>18</t>
  </si>
  <si>
    <t>622252002</t>
  </si>
  <si>
    <t>Montáž ostatních lišt kontaktního zateplení</t>
  </si>
  <si>
    <t>m</t>
  </si>
  <si>
    <t>-395129565</t>
  </si>
  <si>
    <t>Montáž lišt kontaktního zateplení ostatních stěnových, dilatačních apod. lepených do tmelu</t>
  </si>
  <si>
    <t>"rohová"</t>
  </si>
  <si>
    <t>2,3+1,2+12,7+1,2*2+12,7+12,2+12,7+2,2*2+12,7*2+1,2*2+12,7+1,2*2+12,7+1,2</t>
  </si>
  <si>
    <t>1,2*2*9+0,9*2*48+1,6*2*27+2,05*2</t>
  </si>
  <si>
    <t>Mezisoučet</t>
  </si>
  <si>
    <t>"začišťovací"</t>
  </si>
  <si>
    <t>(0,6+1,2*2)*9+0,9*3*48+(0,9+1,6*2)*27+0,9+2,05*2</t>
  </si>
  <si>
    <t>"podparapetní"  0,95*75+0,65*9</t>
  </si>
  <si>
    <t>"parapetní"  0,3*2*(75+9)</t>
  </si>
  <si>
    <t>"s okapničkou"  a32+03,9</t>
  </si>
  <si>
    <t>"dilatační"  12,2*3</t>
  </si>
  <si>
    <t>Součet</t>
  </si>
  <si>
    <t>19</t>
  </si>
  <si>
    <t>590514800</t>
  </si>
  <si>
    <t>lišta rohová Al 10/10 cm s tkaninou bal. 2,5 m</t>
  </si>
  <si>
    <t>-1202395226</t>
  </si>
  <si>
    <t>Kontaktní zateplovací systémy příslušenství kontaktních zateplovacích systémů lišta rohová s tkaninou - rohovník  2,5m Al 10/10 cm</t>
  </si>
  <si>
    <t>a30*1,05</t>
  </si>
  <si>
    <t>20</t>
  </si>
  <si>
    <t>590515000</t>
  </si>
  <si>
    <t>profil dilatační stěnový , dl. 2,5 m</t>
  </si>
  <si>
    <t>2107881780</t>
  </si>
  <si>
    <t>Kontaktní zateplovací systémy příslušenství kontaktních zateplovacích systémů dilatační profil stěnový E,  dl. 2,5 m</t>
  </si>
  <si>
    <t>12,2*1,05*2</t>
  </si>
  <si>
    <t>590515020</t>
  </si>
  <si>
    <t>profil dilatační rohový , dl. 2,5 m</t>
  </si>
  <si>
    <t>33865785</t>
  </si>
  <si>
    <t>Kontaktní zateplovací systémy příslušenství kontaktních zateplovacích systémů dilatační profil rohový V,   dl. 2,5 m</t>
  </si>
  <si>
    <t>12,2*1,05</t>
  </si>
  <si>
    <t>22</t>
  </si>
  <si>
    <t>590515120</t>
  </si>
  <si>
    <t>profil parapetní -   plast 2 m</t>
  </si>
  <si>
    <t>754892287</t>
  </si>
  <si>
    <t>Kontaktní zateplovací systémy příslušenství kontaktních zateplovacích systémů profil okenní s nepřiznanou okapnicí -   plast 2 m</t>
  </si>
  <si>
    <t>a33*1,05</t>
  </si>
  <si>
    <t>23</t>
  </si>
  <si>
    <t>590514750</t>
  </si>
  <si>
    <t>profil okenní začišťovací s tkaninou</t>
  </si>
  <si>
    <t>1183040800</t>
  </si>
  <si>
    <t>Kontaktní zateplovací systémy příslušenství kontaktních zateplovacích systémů profil okenní začišťovací s tkaninou</t>
  </si>
  <si>
    <t>Poznámka k položce:
délka 2,4 m, přesah tkaniny 100 mm</t>
  </si>
  <si>
    <t>a31*1,05</t>
  </si>
  <si>
    <t>24</t>
  </si>
  <si>
    <t>590515100</t>
  </si>
  <si>
    <t>profil okenní s nepřiznanou okapnicí LTU plast 2,0 m</t>
  </si>
  <si>
    <t>1765565553</t>
  </si>
  <si>
    <t>Kontaktní zateplovací systémy příslušenství kontaktních zateplovacích systémů profil okenní s nepřiznanou okapnicí -  plast 2,0 m</t>
  </si>
  <si>
    <t>a34*1,05</t>
  </si>
  <si>
    <t>25</t>
  </si>
  <si>
    <t>590515160</t>
  </si>
  <si>
    <t>profil ukončovací podparapetní</t>
  </si>
  <si>
    <t>1455656677</t>
  </si>
  <si>
    <t>a32*1,05</t>
  </si>
  <si>
    <t>26</t>
  </si>
  <si>
    <t>622321121</t>
  </si>
  <si>
    <t>Vápenocementová omítka hladká jednovrstvá vnějších stěn nanášená ručně</t>
  </si>
  <si>
    <t>31769352</t>
  </si>
  <si>
    <t>Omítka vápenocementová vnějších ploch nanášená ručně jednovrstvá, tloušťky do 15 mm hladká stěn</t>
  </si>
  <si>
    <t>27</t>
  </si>
  <si>
    <t>622321131</t>
  </si>
  <si>
    <t>Potažení vnějších stěn aktivovaným štukem tloušťky do 3 mm</t>
  </si>
  <si>
    <t>-899126255</t>
  </si>
  <si>
    <t>Potažení vnějších ploch štukem aktivovaným, tloušťky do 3 mm stěn</t>
  </si>
  <si>
    <t>28</t>
  </si>
  <si>
    <t>622325202</t>
  </si>
  <si>
    <t>Oprava vnější vápenné nebo vápenocementové štukové omítky složitosti 1 stěn v rozsahu do 30%</t>
  </si>
  <si>
    <t>455744791</t>
  </si>
  <si>
    <t>Oprava vápenné nebo vápenocementové omítky vnějších ploch stupně členitosti 1 štukové stěn, v rozsahu opravované plochy přes 10 do 30%</t>
  </si>
  <si>
    <t>29</t>
  </si>
  <si>
    <t>622511111</t>
  </si>
  <si>
    <t>Tenkovrstvá akrylátová mozaiková střednězrnná omítka včetně penetrace vnějších stěn</t>
  </si>
  <si>
    <t>155589960</t>
  </si>
  <si>
    <t>Omítka tenkovrstvá akrylátová vnějších ploch probarvená, včetně penetrace podkladu mozaiková střednězrnná stěn</t>
  </si>
  <si>
    <t>(36,43+0,1*5+1,3*2+1*2-0,9+0,92+0,5)*0,1+2,05*2*0,5+1,9*0,5</t>
  </si>
  <si>
    <t>30</t>
  </si>
  <si>
    <t>622531011</t>
  </si>
  <si>
    <t>Tenkovrstvá silikonová zrnitá omítka tl. 1,5 mm včetně penetrace vnějších stěn</t>
  </si>
  <si>
    <t>252315423</t>
  </si>
  <si>
    <t>Omítka tenkovrstvá silikonová vnějších ploch probarvená, včetně penetrace podkladu zrnitá, tloušťky 1,5 mm stěn</t>
  </si>
  <si>
    <t>a16+a20-a25+a28</t>
  </si>
  <si>
    <t>31</t>
  </si>
  <si>
    <t>622532011</t>
  </si>
  <si>
    <t>Tenkovrstvá silikonová hydrofilní zrnitá omítka tl. 1,5 mm včetně penetrace vnějších stěn</t>
  </si>
  <si>
    <t>1514826287</t>
  </si>
  <si>
    <t>Omítka tenkovrstvá silikonová vnějších ploch probarvená, včetně penetrace podkladu hydrofilní, s regulací vlhkosti na povrchu a se zvýšenou ochranou proti mikroorganismům zrnitá, tloušťky 1,5 mm stěn</t>
  </si>
  <si>
    <t>32</t>
  </si>
  <si>
    <t>629991011</t>
  </si>
  <si>
    <t>Zakrytí výplní otvorů a svislých ploch fólií přilepenou lepící páskou</t>
  </si>
  <si>
    <t>47792072</t>
  </si>
  <si>
    <t>Zakrytí vnějších ploch před znečištěním včetně pozdějšího odkrytí výplní otvorů a svislých ploch fólií přilepenou lepící páskou</t>
  </si>
  <si>
    <t>0,6*1,6*10+1,225*1,6*9+1,225*2,1+0,6*1,52*9+0,9*0,9*9+0,9*2,05</t>
  </si>
  <si>
    <t>0,9*2,4*30+0,6*1,6*30+0,9*1,6*30+0,9*0,9*39+0,9*1,6*27</t>
  </si>
  <si>
    <t>33</t>
  </si>
  <si>
    <t>629995101</t>
  </si>
  <si>
    <t>Očištění vnějších ploch tlakovou vodou</t>
  </si>
  <si>
    <t>696435653</t>
  </si>
  <si>
    <t>Očištění vnějších ploch tlakovou vodou omytím</t>
  </si>
  <si>
    <t>"eps40"</t>
  </si>
  <si>
    <t>((0,6+1,2*2)*9+0,9*3*9+0,9+2,05*2)*0,15</t>
  </si>
  <si>
    <t>(0,9*3*39+(0,9+1,6*2)*27)*0,15</t>
  </si>
  <si>
    <t>"xps20"  (0,6*9+0,9*9)*0,3+0,9*0,3*66</t>
  </si>
  <si>
    <t>"xps140"  (36,43+1,3*2+1*2+0,9+0,1*5+0,5)*0,5</t>
  </si>
  <si>
    <t>"xps140"  (36,43+1,3*2+1*2+0,9+0,1*5+0,5)*0,3-0,9*0,3</t>
  </si>
  <si>
    <t>"eps šedý 140"</t>
  </si>
  <si>
    <t>(36,43+0,9+0,5+1,4*2+1*2+0,1*5)*(11,17-0,3)-0,6*1,2*9</t>
  </si>
  <si>
    <t>-0,9*0,9*(9+39)-0,9*1,6*27-0,9*1,75-4,25*(11,17-10,51)</t>
  </si>
  <si>
    <t>5*(11,67-11,17)*12+0,2*1,2*7+0,7*1,2+2,4*0,2*2</t>
  </si>
  <si>
    <t>0,5*0,6*1,2*2+(0,1*1,6+0,6*1,6*0,5)*2+1,2*0,6*0,5*4</t>
  </si>
  <si>
    <t>(1,4*1,6+1,6*0,6*0,5)*2+1,2*0,6*0,5*4+(1*1,6+0,6*1,6*0,5)*2</t>
  </si>
  <si>
    <t>"mytí vodou"</t>
  </si>
  <si>
    <t>"fasáda"</t>
  </si>
  <si>
    <t>0,6*1,2*0,5*2+1*1*2+3,6*0,5+(4,9+1,2)*1+3,5*0,5+4,8*1</t>
  </si>
  <si>
    <t>7,1*0,5+(1,2+4,9)*1+3,5*0,5+16,2*0,7+16,6*0,7</t>
  </si>
  <si>
    <t>(36,43-0,4+0,475*8*2)*0,3+4,55*1*0,5*2*2+2,375*1*0,5*2*2+1,2*1,2*30</t>
  </si>
  <si>
    <t>36,43*11,6+1,2*2*2,62*30-0,9*2,4*30-0,6*1,6*30-0,9*1,6*30</t>
  </si>
  <si>
    <t>-1,145*2,1+(1,225+2,62*2)*0,6+0,15*((0,9+2,4*2)*30+(0,6+1,6*2)*30)</t>
  </si>
  <si>
    <t>0,15*(0,9+1,6*2)*30-0,6*1,6*10-1,225*1,6*9+(0,6+1,6*2)*0,15*10</t>
  </si>
  <si>
    <t>(1,225+1,6*2)*0,15*9</t>
  </si>
  <si>
    <t>"sokl"  (36,43-1,2)*0,5*(0,4+0,7)</t>
  </si>
  <si>
    <t>"zábradlí"  1,225*1,1*2*30</t>
  </si>
  <si>
    <t>34</t>
  </si>
  <si>
    <t>632451022</t>
  </si>
  <si>
    <t>Vyrovnávací potěr tl do 30 mm z MC 15 provedený v pásu</t>
  </si>
  <si>
    <t>1430947044</t>
  </si>
  <si>
    <t>Potěr cementový vyrovnávací z malty (MC-15) v pásu o průměrné (střední) tl. přes 20 do 30 mm</t>
  </si>
  <si>
    <t>(1,2+0,6)*2*0,15</t>
  </si>
  <si>
    <t>35</t>
  </si>
  <si>
    <t>637211122</t>
  </si>
  <si>
    <t>Okapový chodník z betonových dlaždic tl 60 mm kladených do písku se zalitím spár MC</t>
  </si>
  <si>
    <t>500865420</t>
  </si>
  <si>
    <t>Okapový chodník z dlaždic betonových se zalitím spár cementovou maltou do písku, tl. dlaždic 60 mm</t>
  </si>
  <si>
    <t>36</t>
  </si>
  <si>
    <t>637211911</t>
  </si>
  <si>
    <t>Příplatek k okapovém chodníku za zalévání spár asfaltem podél budovy</t>
  </si>
  <si>
    <t>-215711853</t>
  </si>
  <si>
    <t>Okapový chodník z dlaždic Příplatek k cenám za zalévání asfaltem při provádění okapového chodníčku z dlaždic nebo u betonové nové mazaniny podél budovy</t>
  </si>
  <si>
    <t>a10/0,6</t>
  </si>
  <si>
    <t>37</t>
  </si>
  <si>
    <t>637311122</t>
  </si>
  <si>
    <t>Okapový chodník z betonových chodníkových obrubníků stojatých lože beton</t>
  </si>
  <si>
    <t>-2104202630</t>
  </si>
  <si>
    <t>Okapový chodník z obrubníků betonových chodníkových se zalitím spár cementovou maltou do lože z betonu prostého, z obrubníků stojatých</t>
  </si>
  <si>
    <t>a10/0,6-1,2</t>
  </si>
  <si>
    <t>38</t>
  </si>
  <si>
    <t>644941111</t>
  </si>
  <si>
    <t>Osazování ventilačních mřížek velikosti do 150 x 150 mm</t>
  </si>
  <si>
    <t>kus</t>
  </si>
  <si>
    <t>77787318</t>
  </si>
  <si>
    <t>Montáž průvětrníků nebo mřížek odvětrávacích velikosti do 150 x 200 mm</t>
  </si>
  <si>
    <t>39</t>
  </si>
  <si>
    <t>562456111</t>
  </si>
  <si>
    <t>mřížka větrací plast pr 50mm, pro ventilační otvor dvouplášťové střechy, rámeček, síťka hmyz, úprava proti odkapu</t>
  </si>
  <si>
    <t>-310180257</t>
  </si>
  <si>
    <t>Stavební části z ostatních plastů mřížky větrací plastové [ASA] kruhové</t>
  </si>
  <si>
    <t>40</t>
  </si>
  <si>
    <t>644941112</t>
  </si>
  <si>
    <t>Osazování ventilačních mřížek velikosti do 400 x 400 mm</t>
  </si>
  <si>
    <t>53220445</t>
  </si>
  <si>
    <t>Montáž průvětrníků nebo mřížek odvětrávacích velikosti přes 150 x 200 do 400 x 400 mm</t>
  </si>
  <si>
    <t>41</t>
  </si>
  <si>
    <t>562456</t>
  </si>
  <si>
    <t>mřížka větrací plast vel 400x400mm, pro ventilační otvor vzduchové mezery, rámeček, síťka hmyz, úprava proti odkapu</t>
  </si>
  <si>
    <t>165274374</t>
  </si>
  <si>
    <t>Stavební části z ostatních plastů mřížky větrací plastové [ASA] hranaté</t>
  </si>
  <si>
    <t>Poznámka k položce:
UV Stabilní materiál ASA - Acrylonitrile styrene acrylate</t>
  </si>
  <si>
    <t>Ostatní konstrukce a práce, bourání</t>
  </si>
  <si>
    <t>42</t>
  </si>
  <si>
    <t>941111132</t>
  </si>
  <si>
    <t>Montáž lešení řadového trubkového lehkého s podlahami zatížení do 200 kg/m2 š do 1,5 m v do 25 m</t>
  </si>
  <si>
    <t>1378437682</t>
  </si>
  <si>
    <t>Montáž lešení řadového trubkového lehkého pracovního s podlahami s provozním zatížením tř. 3 do 200 kg/m2 šířky tř. W12 přes 1,2 do 1,5 m, výšky přes 10 do 25 m</t>
  </si>
  <si>
    <t>(36,43+1,5*2)*(12,17+0,25)</t>
  </si>
  <si>
    <t>(36,43+0,5+0,9+1,4*2+1*2+1,5*6)*(12,37+0,36)</t>
  </si>
  <si>
    <t>43</t>
  </si>
  <si>
    <t>941111232</t>
  </si>
  <si>
    <t>Příplatek k lešení řadovému trubkovému lehkému s podlahami š 1,5 m v 25 m za první a ZKD den použití</t>
  </si>
  <si>
    <t>2048416794</t>
  </si>
  <si>
    <t>Montáž lešení řadového trubkového lehkého pracovního s podlahami s provozním zatížením tř. 3 do 200 kg/m2 Příplatek za první a každý další den použití lešení k ceně -1132</t>
  </si>
  <si>
    <t>a37*30*3</t>
  </si>
  <si>
    <t>44</t>
  </si>
  <si>
    <t>941111832</t>
  </si>
  <si>
    <t>Demontáž lešení řadového trubkového lehkého s podlahami zatížení do 200 kg/m2 š do 1,5 m v do 25 m</t>
  </si>
  <si>
    <t>-1604649450</t>
  </si>
  <si>
    <t>Demontáž lešení řadového trubkového lehkého pracovního s podlahami s provozním zatížením tř. 3 do 200 kg/m2 šířky tř. W12 přes 1,2 do 1,5 m, výšky přes 10 do 25 m</t>
  </si>
  <si>
    <t>45</t>
  </si>
  <si>
    <t>944611111</t>
  </si>
  <si>
    <t>Montáž ochranné plachty z textilie z umělých vláken</t>
  </si>
  <si>
    <t>1117728123</t>
  </si>
  <si>
    <t>Montáž ochranné plachty zavěšené na konstrukci lešení z textilie z umělých vláken</t>
  </si>
  <si>
    <t>46</t>
  </si>
  <si>
    <t>944611211</t>
  </si>
  <si>
    <t>Příplatek k ochranné plachtě za první a ZKD den použití</t>
  </si>
  <si>
    <t>-727344100</t>
  </si>
  <si>
    <t>Montáž ochranné plachty Příplatek za první a každý další den použití plachty k ceně -1111</t>
  </si>
  <si>
    <t>a37*3*30</t>
  </si>
  <si>
    <t>47</t>
  </si>
  <si>
    <t>944611811</t>
  </si>
  <si>
    <t>Demontáž ochranné plachty z textilie z umělých vláken</t>
  </si>
  <si>
    <t>-598418635</t>
  </si>
  <si>
    <t>Demontáž ochranné plachty zavěšené na konstrukci lešení z textilie z umělých vláken</t>
  </si>
  <si>
    <t>48</t>
  </si>
  <si>
    <t>9539401</t>
  </si>
  <si>
    <t>Kontrola a oprava špatně držícího obkladu JV soklové části</t>
  </si>
  <si>
    <t>542346982</t>
  </si>
  <si>
    <t>49</t>
  </si>
  <si>
    <t>9539402</t>
  </si>
  <si>
    <t>Odtrhové zkoušky</t>
  </si>
  <si>
    <t>hr</t>
  </si>
  <si>
    <t>-1235750527</t>
  </si>
  <si>
    <t>50</t>
  </si>
  <si>
    <t>9539403</t>
  </si>
  <si>
    <t>Oprava markýzy nad vstupem, nová povrchová úprava</t>
  </si>
  <si>
    <t>-601063398</t>
  </si>
  <si>
    <t>51</t>
  </si>
  <si>
    <t>9539404</t>
  </si>
  <si>
    <t>Pronájem pozemku</t>
  </si>
  <si>
    <t>-234708175</t>
  </si>
  <si>
    <t>52</t>
  </si>
  <si>
    <t>9680728</t>
  </si>
  <si>
    <t>Vybourání mříží do 2 m2</t>
  </si>
  <si>
    <t>452423552</t>
  </si>
  <si>
    <t>Vybourání kovových rámů oken s křídly, dveřních zárubní, vrat, stěn, ostění nebo obkladů rolet svinovacích mřížových, plochy do 2 m2</t>
  </si>
  <si>
    <t>0,9*0,9*3+0,6*1,2*2+0,9*0,9*3</t>
  </si>
  <si>
    <t>53</t>
  </si>
  <si>
    <t>976072221</t>
  </si>
  <si>
    <t>Vybourání ventilací pl do 0,3 m2 ze zdiva cihelného</t>
  </si>
  <si>
    <t>-552227175</t>
  </si>
  <si>
    <t>12+2</t>
  </si>
  <si>
    <t>54</t>
  </si>
  <si>
    <t>978015341</t>
  </si>
  <si>
    <t>Otlučení vnější vápenné nebo vápenocementové vnější omítky stupně členitosti 1 a 2 rozsahu do 30%</t>
  </si>
  <si>
    <t>457983867</t>
  </si>
  <si>
    <t>Otlučení vápenných nebo vápenocementových omítek vnějších ploch s vyškrabáním spar a s očištěním zdiva stupně členitosti 1 a 2, v rozsahu přes 10 do 30 %</t>
  </si>
  <si>
    <t>a28+a31+a23</t>
  </si>
  <si>
    <t>55</t>
  </si>
  <si>
    <t>985131411</t>
  </si>
  <si>
    <t>Očištění ploch stěn, rubu kleneb a podlah stlačeným vzduchem</t>
  </si>
  <si>
    <t>-440308819</t>
  </si>
  <si>
    <t>Očištění ploch stěn, rubu kleneb a podlah vysušení stlačeným vzduchem</t>
  </si>
  <si>
    <t>"základ"  (36,43+1,3*2+1*2+0,1*5+0,9+0,5)*0,6</t>
  </si>
  <si>
    <t>997</t>
  </si>
  <si>
    <t>Přesun sutě</t>
  </si>
  <si>
    <t>56</t>
  </si>
  <si>
    <t>997013113</t>
  </si>
  <si>
    <t>Vnitrostaveništní doprava suti a vybouraných hmot pro budovy v do 12 m s použitím mechanizace</t>
  </si>
  <si>
    <t>t</t>
  </si>
  <si>
    <t>1943522094</t>
  </si>
  <si>
    <t>Vnitrostaveništní doprava suti a vybouraných hmot vodorovně do 50 m svisle s použitím mechanizace pro budovy a haly výšky přes 9 do 12 m</t>
  </si>
  <si>
    <t>57</t>
  </si>
  <si>
    <t>997013501</t>
  </si>
  <si>
    <t>Odvoz suti a vybouraných hmot na skládku nebo meziskládku do 1 km se složením</t>
  </si>
  <si>
    <t>1904701269</t>
  </si>
  <si>
    <t>Odvoz suti a vybouraných hmot na skládku nebo meziskládku se složením, na vzdálenost do 1 km</t>
  </si>
  <si>
    <t>58</t>
  </si>
  <si>
    <t>997013509</t>
  </si>
  <si>
    <t>Příplatek k odvozu suti a vybouraných hmot na skládku ZKD 1 km přes 1 km</t>
  </si>
  <si>
    <t>-549923937</t>
  </si>
  <si>
    <t>Odvoz suti a vybouraných hmot na skládku nebo meziskládku se složením, na vzdálenost Příplatek k ceně za každý další i započatý 1 km přes 1 km</t>
  </si>
  <si>
    <t>15,698*9 "Přepočtené koeficientem množství</t>
  </si>
  <si>
    <t>59</t>
  </si>
  <si>
    <t>997013831</t>
  </si>
  <si>
    <t>Poplatek za uložení stavebního směsného odpadu na skládce (skládkovné)</t>
  </si>
  <si>
    <t>-232710910</t>
  </si>
  <si>
    <t>Poplatek za uložení stavebního odpadu na skládce (skládkovné) směsného</t>
  </si>
  <si>
    <t>998</t>
  </si>
  <si>
    <t>Přesun hmot</t>
  </si>
  <si>
    <t>60</t>
  </si>
  <si>
    <t>998011002</t>
  </si>
  <si>
    <t>Přesun hmot pro budovy zděné v do 12 m</t>
  </si>
  <si>
    <t>-1944284581</t>
  </si>
  <si>
    <t>Přesun hmot pro budovy občanské výstavby, bydlení, výrobu a služby s nosnou svislou konstrukcí zděnou z cihel, tvárnic nebo kamene vodorovná dopravní vzdálenost do 100 m pro budovy výšky přes 6 do 12 m</t>
  </si>
  <si>
    <t>PSV</t>
  </si>
  <si>
    <t>Práce a dodávky PSV</t>
  </si>
  <si>
    <t>711</t>
  </si>
  <si>
    <t>Izolace proti vodě, vlhkosti a plynům</t>
  </si>
  <si>
    <t>61</t>
  </si>
  <si>
    <t>711132230</t>
  </si>
  <si>
    <t>Izolace proti zemní vlhkosti na svislé ploše na sucho pásy nopové folie s ukončujícím páskem</t>
  </si>
  <si>
    <t>-437772995</t>
  </si>
  <si>
    <t>Izolace proti zemní vlhkosti a beztlakové podpovrchové vodě pásy na sucho na ploše svislé S nopová folie</t>
  </si>
  <si>
    <t>62</t>
  </si>
  <si>
    <t>711193121</t>
  </si>
  <si>
    <t xml:space="preserve">Izolace proti zemní vlhkosti na vodorovné ploše těsnicí kaší  </t>
  </si>
  <si>
    <t>1089867216</t>
  </si>
  <si>
    <t>Izolace proti zemní vlhkosti ostatní  těsnicí kaší  na ploše vodorovné V</t>
  </si>
  <si>
    <t>"schod"  1,3*0,9+(1,3+0,9*2)*0,15</t>
  </si>
  <si>
    <t>63</t>
  </si>
  <si>
    <t>711193131</t>
  </si>
  <si>
    <t xml:space="preserve">Izolace proti zemní vlhkosti na svislé ploše těsnicí kaší </t>
  </si>
  <si>
    <t>-1422558626</t>
  </si>
  <si>
    <t>Izolace proti zemní vlhkosti ostatní těsnicí kaší  na ploše svislé S</t>
  </si>
  <si>
    <t>(a10/0,6)*0,5</t>
  </si>
  <si>
    <t>64</t>
  </si>
  <si>
    <t>998711102</t>
  </si>
  <si>
    <t>Přesun hmot tonážní pro izolace proti vodě, vlhkosti a plynům v objektech výšky do 12 m</t>
  </si>
  <si>
    <t>-996277883</t>
  </si>
  <si>
    <t>Přesun hmot pro izolace proti vodě, vlhkosti a plynům stanovený z hmotnosti přesunovaného materiálu vodorovná dopravní vzdálenost do 50 m v objektech výšky přes 6 do 12 m</t>
  </si>
  <si>
    <t>712</t>
  </si>
  <si>
    <t>Povlakové krytiny</t>
  </si>
  <si>
    <t>65</t>
  </si>
  <si>
    <t>712300841</t>
  </si>
  <si>
    <t>Odstranění povlakové krytiny střech do 10° odškrabáním mechu s urovnáním povrchu a očištěním</t>
  </si>
  <si>
    <t>-1033073948</t>
  </si>
  <si>
    <t>Odstranění ze střech plochých do 10 st. mechu odškrabáním a očistěním s urovnáním povrchu</t>
  </si>
  <si>
    <t>(36,43-0,4)*15+0,475*(2*6+2*4,15)+1,2*8,45*2+3,85*1</t>
  </si>
  <si>
    <t>66</t>
  </si>
  <si>
    <t>712361701</t>
  </si>
  <si>
    <t>Provedení povlakové krytiny střech do 10° fólií položenou volně s přilepením spojů</t>
  </si>
  <si>
    <t>-905773968</t>
  </si>
  <si>
    <t>Provedení povlakové krytiny střech plochých do 10 st. fólií položenou volně s přilepením spojů</t>
  </si>
  <si>
    <t>"plocha"  a6</t>
  </si>
  <si>
    <t>"vytažení na stěnu"  a2*0,25+a1+(1,2+0,9)*2*0,3</t>
  </si>
  <si>
    <t>67</t>
  </si>
  <si>
    <t>283220120</t>
  </si>
  <si>
    <t>fólie hydroizolační střešní  tl 1,5 mm š 1300 mm šedá</t>
  </si>
  <si>
    <t>2109610197</t>
  </si>
  <si>
    <t>Fólie z měkčeného polyvinylchloridu a jednoduché výrobky z nich hydroizolační fólie   mPVC fólie střešní kotvená, vyztužená, šířka 1300 mm  tl 1,5 mm  šedá</t>
  </si>
  <si>
    <t>a7*1,15</t>
  </si>
  <si>
    <t>68</t>
  </si>
  <si>
    <t>712363312</t>
  </si>
  <si>
    <t>Povlakové krytiny střech do 10° fóliové plechy délky 2 m koutová lišta vnitřní rš 100 mm</t>
  </si>
  <si>
    <t>1672537778</t>
  </si>
  <si>
    <t>Povlakové krytiny střech plochých do 10 st. z fóliových plechů z měkčeného PVC   délka 2 m vnitřní koutová lišta rš 100 mm</t>
  </si>
  <si>
    <t>(a2+0,9*4*7+(1,03+0,6)*2*14+(1,2+0,9)*2)/2</t>
  </si>
  <si>
    <t>69</t>
  </si>
  <si>
    <t>712363313</t>
  </si>
  <si>
    <t>Povlakové krytiny střech do 10° fóliové plechy délky 2 m koutová lišta vnější rš 100 mm</t>
  </si>
  <si>
    <t>-915986824</t>
  </si>
  <si>
    <t>Povlakové krytiny střech plochých do 10 st. z fóliových plechů z měkčeného PVC délka 2 m vnější koutová lišta rš 100 mm</t>
  </si>
  <si>
    <t>70</t>
  </si>
  <si>
    <t>712391171</t>
  </si>
  <si>
    <t>Provedení povlakové krytiny střech do 10° podkladní textilní vrstvy</t>
  </si>
  <si>
    <t>-344563161</t>
  </si>
  <si>
    <t>Provedení povlakové krytiny střech plochých do 10 st. -ostatní práce provedení vrstvy textilní podkladní</t>
  </si>
  <si>
    <t>71</t>
  </si>
  <si>
    <t>693111460</t>
  </si>
  <si>
    <t>textilie  300 g/m2 do š 8,8 m</t>
  </si>
  <si>
    <t>948487505</t>
  </si>
  <si>
    <t>Geotextilie geotextilie netkané  (polypropylenová vlákna) se základní ÚV stabilizací šíře do 8,8 m 63/ 30  300 g/m2</t>
  </si>
  <si>
    <t>72</t>
  </si>
  <si>
    <t>7123951</t>
  </si>
  <si>
    <t>Kotvení střešního souvrství - dle skut</t>
  </si>
  <si>
    <t>431991858</t>
  </si>
  <si>
    <t>73</t>
  </si>
  <si>
    <t>998712102</t>
  </si>
  <si>
    <t>Přesun hmot tonážní tonážní pro krytiny povlakové v objektech v do 12 m</t>
  </si>
  <si>
    <t>924096228</t>
  </si>
  <si>
    <t>Přesun hmot pro povlakové krytiny stanovený z hmotnosti přesunovaného materiálu vodorovná dopravní vzdálenost do 50 m v objektech výšky přes 6 do 12 m</t>
  </si>
  <si>
    <t>713</t>
  </si>
  <si>
    <t>Izolace tepelné</t>
  </si>
  <si>
    <t>74</t>
  </si>
  <si>
    <t>713131141</t>
  </si>
  <si>
    <t>Montáž izolace tepelné stěn a základů lepením celoplošně rohoží, pásů, dílců, desek</t>
  </si>
  <si>
    <t>-259282420</t>
  </si>
  <si>
    <t>Montáž tepelné izolace stěn rohožemi, pásy, deskami, dílci, bloky (izolační materiál ve specifikaci) lepením celoplošně</t>
  </si>
  <si>
    <t>"komora vzd"  (1,13+0,65)*2*0,65*14</t>
  </si>
  <si>
    <t>75</t>
  </si>
  <si>
    <t>6314815</t>
  </si>
  <si>
    <t>deska minerální izolační 600x1200 mm tl. 50 mm</t>
  </si>
  <si>
    <t>1285314383</t>
  </si>
  <si>
    <t>Vlákno minerální a výrobky z něj (desky, skruže, pásy, rohože, vložkové pytle apod.) z minerální plsti - izolace pro suchou výstavbu deska  provětrávané fasády, lehké obvodové zdivo rozměr 600x1200 tl. 50 mm</t>
  </si>
  <si>
    <t>a1*1,02</t>
  </si>
  <si>
    <t>76</t>
  </si>
  <si>
    <t>713131151</t>
  </si>
  <si>
    <t>Montáž izolace tepelné stěn a základů volně vloženými rohožemi, pásy, dílci, deskami 1 vrstva</t>
  </si>
  <si>
    <t>1566064357</t>
  </si>
  <si>
    <t>Montáž tepelné izolace stěn rohožemi, pásy, deskami, dílci, bloky (izolační materiál ve specifikaci) vložením jednovrstvě</t>
  </si>
  <si>
    <t>a2*0,25</t>
  </si>
  <si>
    <t>77</t>
  </si>
  <si>
    <t>713141151</t>
  </si>
  <si>
    <t>Montáž izolace tepelné střech plochých kladené volně 1 vrstva rohoží, pásů, dílců, desek</t>
  </si>
  <si>
    <t>1640613166</t>
  </si>
  <si>
    <t>Montáž tepelné izolace střech plochých rohožemi, pásy, deskami, dílci, bloky (izolační materiál ve specifikaci) kladenými volně jednovrstvá</t>
  </si>
  <si>
    <t>78</t>
  </si>
  <si>
    <t>283723190</t>
  </si>
  <si>
    <t>deska z pěnového polystyrenu EPS 100 S 1000 x 500 x 160 mm</t>
  </si>
  <si>
    <t>345752019</t>
  </si>
  <si>
    <t>Desky z lehčených plastů desky z pěnového polystyrénu - samozhášivého typ EPS 100S stabil, objemová hmotnost 20 - 25 kg/m3 tepelně izolační desky pro izolace ploché střechy nebo podlahy rozměr 1000 x 500 mm, lambda 0,037 [W / m K] 160 mm</t>
  </si>
  <si>
    <t>Poznámka k položce:
lambda=0,037 [W / m K]</t>
  </si>
  <si>
    <t>a6*1,02+a2*0,25*1,02</t>
  </si>
  <si>
    <t>79</t>
  </si>
  <si>
    <t>998713102</t>
  </si>
  <si>
    <t>Přesun hmot tonážní pro izolace tepelné v objektech v do 12 m</t>
  </si>
  <si>
    <t>-959307173</t>
  </si>
  <si>
    <t>Přesun hmot pro izolace tepelné stanovený z hmotnosti přesunovaného materiálu vodorovná dopravní vzdálenost do 50 m v objektech výšky přes 6 m do 12 m</t>
  </si>
  <si>
    <t>721</t>
  </si>
  <si>
    <t>Zdravotechnika - vnitřní kanalizace</t>
  </si>
  <si>
    <t>80</t>
  </si>
  <si>
    <t>721210824</t>
  </si>
  <si>
    <t>Demontáž vpustí střešních DN 150</t>
  </si>
  <si>
    <t>-2096196614</t>
  </si>
  <si>
    <t>Demontáž kanalizačního příslušenství střešních vtoků DN 150</t>
  </si>
  <si>
    <t>7212332</t>
  </si>
  <si>
    <t>Střešní vtok polypropylen PP pro rekonstruované střechy svislý odtok DN 160</t>
  </si>
  <si>
    <t>-2017308658</t>
  </si>
  <si>
    <t>Střešní vtoky (vpusti) polypropylenové (PP) pro  střechy s odtokem svislým DN 160</t>
  </si>
  <si>
    <t>82</t>
  </si>
  <si>
    <t>7212501</t>
  </si>
  <si>
    <t>Oprava vychýlení stáv ventilační hlavice</t>
  </si>
  <si>
    <t>-377077941</t>
  </si>
  <si>
    <t>83</t>
  </si>
  <si>
    <t>7212731</t>
  </si>
  <si>
    <t>Hlavice odvětrávací vč manžety a stříšky pr 125mm</t>
  </si>
  <si>
    <t>-601200553</t>
  </si>
  <si>
    <t>84</t>
  </si>
  <si>
    <t>998721102</t>
  </si>
  <si>
    <t>Přesun hmot tonážní pro vnitřní kanalizace v objektech v do 12 m</t>
  </si>
  <si>
    <t>-966152552</t>
  </si>
  <si>
    <t>Přesun hmot pro vnitřní kanalizace stanovený z hmotnosti přesunovaného materiálu vodorovná dopravní vzdálenost do 50 m v objektech výšky přes 6 do 12 m</t>
  </si>
  <si>
    <t>741</t>
  </si>
  <si>
    <t>Elektromontáže</t>
  </si>
  <si>
    <t>85</t>
  </si>
  <si>
    <t>741101</t>
  </si>
  <si>
    <t>DMTŽ stáv zvonku</t>
  </si>
  <si>
    <t>-2086973259</t>
  </si>
  <si>
    <t>86</t>
  </si>
  <si>
    <t>741102</t>
  </si>
  <si>
    <t xml:space="preserve">DMTŽ stáv stožáru STA vč vybavení, povrch úprava, oprava poškozených částí, zpětná mtž </t>
  </si>
  <si>
    <t>-1947414343</t>
  </si>
  <si>
    <t>87</t>
  </si>
  <si>
    <t>741103</t>
  </si>
  <si>
    <t>D+MTŽ nového zvonku - dle stáv</t>
  </si>
  <si>
    <t>-1359133897</t>
  </si>
  <si>
    <t>88</t>
  </si>
  <si>
    <t>741104</t>
  </si>
  <si>
    <t>Dmtž+zpětná MTŽ osvětlení nad vstupem, prodl napojení - dle stáv</t>
  </si>
  <si>
    <t>-1267710811</t>
  </si>
  <si>
    <t>742</t>
  </si>
  <si>
    <t>Hromosvod</t>
  </si>
  <si>
    <t>89</t>
  </si>
  <si>
    <t>Pol1</t>
  </si>
  <si>
    <t>Jímací tyč JT2,5 na plochou střechu</t>
  </si>
  <si>
    <t>ks</t>
  </si>
  <si>
    <t>1678204983</t>
  </si>
  <si>
    <t>90</t>
  </si>
  <si>
    <t>Pol2</t>
  </si>
  <si>
    <t>Podpěra JT včetně plastové podložky</t>
  </si>
  <si>
    <t>-86495182</t>
  </si>
  <si>
    <t>Poznámka k položce:
Jímací tyč l=8m se stojanem</t>
  </si>
  <si>
    <t>91</t>
  </si>
  <si>
    <t>Pol3</t>
  </si>
  <si>
    <t>Jímací tyč l=8m se stojanem, zátěží a plastovými podložkami</t>
  </si>
  <si>
    <t>206498955</t>
  </si>
  <si>
    <t>zátěží a plastovými podložkami</t>
  </si>
  <si>
    <t>92</t>
  </si>
  <si>
    <t>Pol4</t>
  </si>
  <si>
    <t>podpěra vední pro ploché střechy PV21d</t>
  </si>
  <si>
    <t>-2120788658</t>
  </si>
  <si>
    <t>93</t>
  </si>
  <si>
    <t>Pol5</t>
  </si>
  <si>
    <t>Typový přechod stěna - fasáda</t>
  </si>
  <si>
    <t>-1504097147</t>
  </si>
  <si>
    <t>Poznámka k položce:
DEHN o.č. 478 049 - typ "D"</t>
  </si>
  <si>
    <t>94</t>
  </si>
  <si>
    <t>Pol6</t>
  </si>
  <si>
    <t>Montáž ve výšce</t>
  </si>
  <si>
    <t>Kč</t>
  </si>
  <si>
    <t>-509100769</t>
  </si>
  <si>
    <t>95</t>
  </si>
  <si>
    <t>Pol7</t>
  </si>
  <si>
    <t>Nespecifikovaný materiál</t>
  </si>
  <si>
    <t>2098533090</t>
  </si>
  <si>
    <t>96</t>
  </si>
  <si>
    <t>V000</t>
  </si>
  <si>
    <t>svorka zkušební</t>
  </si>
  <si>
    <t>1723879099</t>
  </si>
  <si>
    <t>Poznámka k položce:
FeZn SZ</t>
  </si>
  <si>
    <t>97</t>
  </si>
  <si>
    <t>V001</t>
  </si>
  <si>
    <t>svorka univerzální (okapová - SO)</t>
  </si>
  <si>
    <t>800194177</t>
  </si>
  <si>
    <t>Poznámka k položce:
FeZn SU</t>
  </si>
  <si>
    <t>98</t>
  </si>
  <si>
    <t>V200</t>
  </si>
  <si>
    <t>podpěra vedení na atiku PV 17</t>
  </si>
  <si>
    <t>-239409647</t>
  </si>
  <si>
    <t>Poznámka k položce:
FeZn</t>
  </si>
  <si>
    <t>99</t>
  </si>
  <si>
    <t>VS00x</t>
  </si>
  <si>
    <t>štítek označení č.0-9</t>
  </si>
  <si>
    <t>-300812507</t>
  </si>
  <si>
    <t>Poznámka k položce:
plast</t>
  </si>
  <si>
    <t>VS055</t>
  </si>
  <si>
    <t>štítek označení uzemnění</t>
  </si>
  <si>
    <t>606804833</t>
  </si>
  <si>
    <t>Poznámka k položce:
plast Štítek uzemnění</t>
  </si>
  <si>
    <t>101</t>
  </si>
  <si>
    <t>Z415</t>
  </si>
  <si>
    <t>drát O 8 mm (0,135kg/m)</t>
  </si>
  <si>
    <t>1602321788</t>
  </si>
  <si>
    <t>Poznámka k položce:
AlMgSi Drát 8 AlMgSi T/4</t>
  </si>
  <si>
    <t>102</t>
  </si>
  <si>
    <t>Z416</t>
  </si>
  <si>
    <t>drát O 8 mm (0,135kg/m)  poplast</t>
  </si>
  <si>
    <t>-416125548</t>
  </si>
  <si>
    <t>103</t>
  </si>
  <si>
    <t>Pol10</t>
  </si>
  <si>
    <t>Pásek FeZn 30/4</t>
  </si>
  <si>
    <t>-1318717532</t>
  </si>
  <si>
    <t>104</t>
  </si>
  <si>
    <t>Pol11</t>
  </si>
  <si>
    <t>Zemnící tyč ZT 1,5m</t>
  </si>
  <si>
    <t>1765852774</t>
  </si>
  <si>
    <t>105</t>
  </si>
  <si>
    <t>Pol12</t>
  </si>
  <si>
    <t>Rozebrání a opětovná úprava zámkové dlažby</t>
  </si>
  <si>
    <t>884249418</t>
  </si>
  <si>
    <t>Poznámka k položce:
Průběžná revize kvality pospojení skrytých svodů</t>
  </si>
  <si>
    <t>106</t>
  </si>
  <si>
    <t>Pol13</t>
  </si>
  <si>
    <t>Průběžná revize kvality pospojení skrytých svodů a propojů</t>
  </si>
  <si>
    <t>-128987945</t>
  </si>
  <si>
    <t>a propojů</t>
  </si>
  <si>
    <t>107</t>
  </si>
  <si>
    <t>Pol14</t>
  </si>
  <si>
    <t>Asfaltová krycí barva pro přetření spojů a přechodů</t>
  </si>
  <si>
    <t>kg</t>
  </si>
  <si>
    <t>1239456743</t>
  </si>
  <si>
    <t>108</t>
  </si>
  <si>
    <t>Pol15</t>
  </si>
  <si>
    <t>Nespecifikovaný materiál a práce</t>
  </si>
  <si>
    <t>-1453350403</t>
  </si>
  <si>
    <t>109</t>
  </si>
  <si>
    <t>Pol8</t>
  </si>
  <si>
    <t>Revize</t>
  </si>
  <si>
    <t>2034451253</t>
  </si>
  <si>
    <t>110</t>
  </si>
  <si>
    <t>Pol9</t>
  </si>
  <si>
    <t>Drát FeZn D=10mm</t>
  </si>
  <si>
    <t>7427959</t>
  </si>
  <si>
    <t>751</t>
  </si>
  <si>
    <t>Vzduchotechnika</t>
  </si>
  <si>
    <t>111</t>
  </si>
  <si>
    <t>7515108</t>
  </si>
  <si>
    <t>Demontáž vzduchotechnického potrubí pozink kruhového  D do 300 mm</t>
  </si>
  <si>
    <t>-2036507163</t>
  </si>
  <si>
    <t>Demontáž vzduchotechnického potrubí z pozinkovaného plechu kruhového,   průměru přes 200 do 300 mm</t>
  </si>
  <si>
    <t>"střecha"  1,6+5,5+4,5+5+2+5,5+4+2,5+5+2,5+3+2,5+4,5+7</t>
  </si>
  <si>
    <t>112</t>
  </si>
  <si>
    <t>7515201</t>
  </si>
  <si>
    <t>Doplnění otvorů v komorách vzd</t>
  </si>
  <si>
    <t>2092642226</t>
  </si>
  <si>
    <t>113</t>
  </si>
  <si>
    <t>7515202</t>
  </si>
  <si>
    <t>Vyregulování vzt</t>
  </si>
  <si>
    <t>-1497846812</t>
  </si>
  <si>
    <t>762</t>
  </si>
  <si>
    <t>Konstrukce tesařské</t>
  </si>
  <si>
    <t>114</t>
  </si>
  <si>
    <t>762812932</t>
  </si>
  <si>
    <t>Zabednění části záklopu stropu z prken tl do 32 mm plochy jednotlivě do 1 m2</t>
  </si>
  <si>
    <t>-659407224</t>
  </si>
  <si>
    <t>"komora vzd - dle skut"  0,9*0,9*7</t>
  </si>
  <si>
    <t>115</t>
  </si>
  <si>
    <t>76289011</t>
  </si>
  <si>
    <t>Navýšení atiky  -dle pd</t>
  </si>
  <si>
    <t>1610234793</t>
  </si>
  <si>
    <t>116</t>
  </si>
  <si>
    <t>998762102</t>
  </si>
  <si>
    <t>Přesun hmot tonážní pro kce tesařské v objektech v do 12 m</t>
  </si>
  <si>
    <t>135840869</t>
  </si>
  <si>
    <t>Přesun hmot pro konstrukce tesařské stanovený z hmotnosti přesunovaného materiálu vodorovná dopravní vzdálenost do 50 m v objektech výšky přes 6 do 12 m</t>
  </si>
  <si>
    <t>764</t>
  </si>
  <si>
    <t>Konstrukce klempířské</t>
  </si>
  <si>
    <t>117</t>
  </si>
  <si>
    <t>764001800</t>
  </si>
  <si>
    <t xml:space="preserve">Odřezání stáv oplechování atiky </t>
  </si>
  <si>
    <t>-1622121597</t>
  </si>
  <si>
    <t>"k07"  34</t>
  </si>
  <si>
    <t>118</t>
  </si>
  <si>
    <t>764001911</t>
  </si>
  <si>
    <t>Napojení klempířských konstrukcí na stávající délky spoje přes 0,5 m</t>
  </si>
  <si>
    <t>-1676590863</t>
  </si>
  <si>
    <t>Napojení na stávající klempířské konstrukce délky spoje přes 0,5 m</t>
  </si>
  <si>
    <t>119</t>
  </si>
  <si>
    <t>7640021</t>
  </si>
  <si>
    <t>Demontáž stáv plechových komor vzd vč elektromotoru, odpojení a zaslepení elektro přívodu</t>
  </si>
  <si>
    <t>-1140191481</t>
  </si>
  <si>
    <t>120</t>
  </si>
  <si>
    <t>7640022</t>
  </si>
  <si>
    <t>Kontrola stáv tlumících skříní, posouzení jejich stavu, popř provedení potřebných oprav</t>
  </si>
  <si>
    <t>-1106350437</t>
  </si>
  <si>
    <t>121</t>
  </si>
  <si>
    <t>764002801</t>
  </si>
  <si>
    <t>Demontáž závětrné lišty do suti</t>
  </si>
  <si>
    <t>-472795900</t>
  </si>
  <si>
    <t>Demontáž klempířských konstrukcí závětrné lišty do suti</t>
  </si>
  <si>
    <t>122</t>
  </si>
  <si>
    <t>764002841</t>
  </si>
  <si>
    <t>Demontáž oplechování horních ploch zdí a nadezdívek do suti</t>
  </si>
  <si>
    <t>-949960539</t>
  </si>
  <si>
    <t>Demontáž klempířských konstrukcí oplechování horních ploch zdí a nadezdívek do suti</t>
  </si>
  <si>
    <t>"k04"  12,5</t>
  </si>
  <si>
    <t>"k05"  11</t>
  </si>
  <si>
    <t>"k06"  17</t>
  </si>
  <si>
    <t>123</t>
  </si>
  <si>
    <t>764002851</t>
  </si>
  <si>
    <t>Demontáž oplechování parapetů do suti</t>
  </si>
  <si>
    <t>553756957</t>
  </si>
  <si>
    <t>Demontáž klempířských konstrukcí oplechování parapetů do suti</t>
  </si>
  <si>
    <t>"k01"  0,65*9</t>
  </si>
  <si>
    <t>"k02"  0,95*(9+22*3)</t>
  </si>
  <si>
    <t>124</t>
  </si>
  <si>
    <t>764002861</t>
  </si>
  <si>
    <t>Demontáž oplechování říms a ozdobných prvků do suti</t>
  </si>
  <si>
    <t>-627583614</t>
  </si>
  <si>
    <t>Demontáž klempířských konstrukcí oplechování říms do suti</t>
  </si>
  <si>
    <t>"k03"  30</t>
  </si>
  <si>
    <t>125</t>
  </si>
  <si>
    <t>764002871</t>
  </si>
  <si>
    <t>Demontáž lemování zdí do suti</t>
  </si>
  <si>
    <t>-2079782346</t>
  </si>
  <si>
    <t>Demontáž klempířských konstrukcí lemování zdí do suti</t>
  </si>
  <si>
    <t>"k08"  3,3</t>
  </si>
  <si>
    <t>"komory vzd"  0,9*4*7+(1,03+0,6)*2*14</t>
  </si>
  <si>
    <t>"střecha"  (34,43-0,2*2+17,45-0,2-0,6+1,2*3+0,5*8)*2-3,85</t>
  </si>
  <si>
    <t>126</t>
  </si>
  <si>
    <t>764003801</t>
  </si>
  <si>
    <t>Demontáž lemování trub, konzol, držáků, ventilačních nástavců a jiných kusových prvků do suti</t>
  </si>
  <si>
    <t>434954872</t>
  </si>
  <si>
    <t>Demontáž klempířských konstrukcí lemování trub, konzol, držáků, ventilačních nástavců a ostatních kusových prvků do suti</t>
  </si>
  <si>
    <t>127</t>
  </si>
  <si>
    <t>764212633</t>
  </si>
  <si>
    <t>-811789515</t>
  </si>
  <si>
    <t>Oplechování střešních prvků z pozinkovaného plechu s povrchovou úpravou   závětrnou lištou rš 80 mm</t>
  </si>
  <si>
    <t>"k09"  3,3</t>
  </si>
  <si>
    <t>128</t>
  </si>
  <si>
    <t>764212634</t>
  </si>
  <si>
    <t>-1764611690</t>
  </si>
  <si>
    <t>Oplechování střešních prvků z pozinkovaného plechu s povrchovou úpravou štítu závětrnou lištou rš 330 mm</t>
  </si>
  <si>
    <t>129</t>
  </si>
  <si>
    <t>76421560</t>
  </si>
  <si>
    <t>1631727503</t>
  </si>
  <si>
    <t>Oplechování horních ploch zdí a nadezdívek (atik) z pozinkovaného plechu s povrchovou úpravou celoplošně lepené rš 540 mm</t>
  </si>
  <si>
    <t>"k05" 11</t>
  </si>
  <si>
    <t>130</t>
  </si>
  <si>
    <t>764215605</t>
  </si>
  <si>
    <t>-1485536925</t>
  </si>
  <si>
    <t>Oplechování horních ploch zdí a nadezdívek (atik) z pozinkovaného plechu s povrchovou úpravou celoplošně lepené rš 400 mm</t>
  </si>
  <si>
    <t>131</t>
  </si>
  <si>
    <t>764215606</t>
  </si>
  <si>
    <t>Oplechování výlezu závětrnou lištou z Pz s povrchovou úpravou rš 80 mm, plech 0,8</t>
  </si>
  <si>
    <t>Oplechování štítu závětrnou lištou z Pz s povrchovou úpravou rš 330 mm, tl. 0,8</t>
  </si>
  <si>
    <t>Oplechování horních ploch a atik bez rohů z Pz plechu s povrch úpravou celoplošně lepené rš 540 mm, plech 0,8</t>
  </si>
  <si>
    <t>Oplechování horních ploch a atik bez rohů z Pz plechu s povrch úpravou celoplošně lepené rš 400 mm, plech 0,8</t>
  </si>
  <si>
    <t>Oplechování rovných parapetů celoplošně lepené z Pz s povrchovou úpravou rš 350 mm, plech 0,8</t>
  </si>
  <si>
    <t>Oplechování rovné římsy celoplošně lepené z Pz s upraveným povrchem rš 120 mm, plech 0,8</t>
  </si>
  <si>
    <t>Oplechování rovné římsy celoplošně lepené z Pz s upraveným povrchem rš 300 mm, plech 0,8</t>
  </si>
  <si>
    <t>Lemování rovných zdí střech s krytinou skládanou z Pz s povrchovou úpravou rš 170 mm, plech 0,8</t>
  </si>
  <si>
    <t>Lemování rovných zdí střech s krytinou skládanou z Pz s povrchovou úpravou rš 330 mm, tl. 0,8</t>
  </si>
  <si>
    <t>Oplechování prostupů střech s krytinou skládanou nebo plechovou bez lišty z Pz s povrchovou úpravou, tl. plechu 0,8</t>
  </si>
  <si>
    <t>a6*1,15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</si>
</sst>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#,##0.00%"/>
    <numFmt numFmtId="173" formatCode="dd\.mm\.yyyy"/>
    <numFmt numFmtId="174" formatCode="#,##0.00000"/>
    <numFmt numFmtId="175" formatCode="#,##0.000"/>
  </numFmts>
  <fonts count="69" x14ac:knownFonts="1">
    <font>
      <sz val="11"/>
      <name val="Calibri"/>
      <family val="2"/>
    </font>
    <font>
      <sz val="8"/>
      <name val="Trebuchet MS"/>
      <family val="2"/>
    </font>
    <font>
      <sz val="8"/>
      <color indexed="55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12"/>
      <color indexed="56"/>
      <name val="Trebuchet MS"/>
      <family val="2"/>
    </font>
    <font>
      <sz val="10"/>
      <color indexed="56"/>
      <name val="Trebuchet MS"/>
      <family val="2"/>
    </font>
    <font>
      <sz val="8"/>
      <color indexed="56"/>
      <name val="Trebuchet MS"/>
      <family val="2"/>
    </font>
    <font>
      <sz val="8"/>
      <color indexed="63"/>
      <name val="Trebuchet MS"/>
      <family val="2"/>
    </font>
    <font>
      <sz val="8"/>
      <color indexed="36"/>
      <name val="Trebuchet MS"/>
      <family val="2"/>
    </font>
    <font>
      <sz val="8"/>
      <color indexed="32"/>
      <name val="Trebuchet MS"/>
      <family val="2"/>
    </font>
    <font>
      <sz val="8"/>
      <color indexed="10"/>
      <name val="Trebuchet MS"/>
      <family val="2"/>
    </font>
    <font>
      <sz val="8"/>
      <color indexed="43"/>
      <name val="Trebuchet MS"/>
      <family val="2"/>
    </font>
    <font>
      <b/>
      <sz val="16"/>
      <name val="Trebuchet MS"/>
      <family val="2"/>
    </font>
    <font>
      <sz val="8"/>
      <color indexed="48"/>
      <name val="Trebuchet MS"/>
      <family val="2"/>
    </font>
    <font>
      <b/>
      <sz val="12"/>
      <color indexed="55"/>
      <name val="Trebuchet MS"/>
      <family val="2"/>
    </font>
    <font>
      <sz val="9"/>
      <color indexed="55"/>
      <name val="Trebuchet MS"/>
      <family val="2"/>
    </font>
    <font>
      <b/>
      <sz val="8"/>
      <color indexed="55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2"/>
      <color indexed="55"/>
      <name val="Trebuchet MS"/>
      <family val="2"/>
    </font>
    <font>
      <b/>
      <sz val="12"/>
      <color indexed="37"/>
      <name val="Trebuchet MS"/>
      <family val="2"/>
    </font>
    <font>
      <sz val="12"/>
      <name val="Trebuchet MS"/>
      <family val="2"/>
    </font>
    <font>
      <b/>
      <sz val="11"/>
      <color indexed="56"/>
      <name val="Trebuchet MS"/>
      <family val="2"/>
    </font>
    <font>
      <sz val="11"/>
      <color indexed="56"/>
      <name val="Trebuchet MS"/>
      <family val="2"/>
    </font>
    <font>
      <b/>
      <sz val="11"/>
      <name val="Trebuchet MS"/>
      <family val="2"/>
    </font>
    <font>
      <sz val="11"/>
      <color indexed="55"/>
      <name val="Trebuchet MS"/>
      <family val="2"/>
    </font>
    <font>
      <b/>
      <sz val="12"/>
      <color indexed="16"/>
      <name val="Trebuchet MS"/>
      <family val="2"/>
    </font>
    <font>
      <sz val="9"/>
      <color indexed="8"/>
      <name val="Trebuchet MS"/>
      <family val="2"/>
    </font>
    <font>
      <sz val="8"/>
      <color indexed="37"/>
      <name val="Trebuchet MS"/>
      <family val="2"/>
    </font>
    <font>
      <b/>
      <sz val="8"/>
      <name val="Trebuchet MS"/>
      <family val="2"/>
    </font>
    <font>
      <sz val="7"/>
      <color indexed="55"/>
      <name val="Trebuchet MS"/>
      <family val="2"/>
    </font>
    <font>
      <sz val="7"/>
      <name val="Trebuchet MS"/>
      <family val="2"/>
    </font>
    <font>
      <i/>
      <sz val="8"/>
      <color indexed="4"/>
      <name val="Trebuchet MS"/>
      <family val="2"/>
    </font>
    <font>
      <i/>
      <sz val="7"/>
      <color indexed="55"/>
      <name val="Trebuchet MS"/>
      <family val="2"/>
    </font>
    <font>
      <sz val="8"/>
      <color indexed="36"/>
      <name val="Trebuchet MS"/>
      <family val="2"/>
    </font>
    <font>
      <sz val="8"/>
      <color indexed="10"/>
      <name val="Trebuchet MS"/>
      <family val="2"/>
    </font>
    <font>
      <u/>
      <sz val="11"/>
      <color indexed="4"/>
      <name val="Calibri"/>
      <family val="2"/>
    </font>
    <font>
      <sz val="18"/>
      <color indexed="12"/>
      <name val="Wingdings 2"/>
      <family val="1"/>
      <charset val="2"/>
    </font>
    <font>
      <sz val="8"/>
      <name val="Trebuchet MS"/>
      <family val="2"/>
      <charset val="238"/>
    </font>
    <font>
      <sz val="10"/>
      <color indexed="37"/>
      <name val="Trebuchet MS"/>
      <family val="2"/>
      <charset val="238"/>
    </font>
    <font>
      <sz val="10"/>
      <name val="Trebuchet MS"/>
      <family val="2"/>
      <charset val="238"/>
    </font>
    <font>
      <u/>
      <sz val="10"/>
      <color indexed="4"/>
      <name val="Trebuchet MS"/>
      <family val="2"/>
      <charset val="238"/>
    </font>
    <font>
      <sz val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rebuchet MS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Trebuchet MS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thin">
        <color indexed="8"/>
      </right>
      <top style="dotted">
        <color indexed="55"/>
      </top>
      <bottom/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5" fillId="2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3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2" borderId="0" applyNumberFormat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0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7" fillId="6" borderId="0" applyNumberFormat="0" applyBorder="0" applyAlignment="0" applyProtection="0"/>
    <xf numFmtId="0" fontId="38" fillId="0" borderId="0" applyNumberFormat="0" applyFill="0" applyBorder="0" applyAlignment="0" applyProtection="0"/>
    <xf numFmtId="0" fontId="48" fillId="18" borderId="2" applyNumberFormat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2" fillId="11" borderId="0" applyNumberFormat="0" applyBorder="0" applyAlignment="0" applyProtection="0"/>
    <xf numFmtId="0" fontId="53" fillId="0" borderId="0" applyAlignment="0">
      <alignment vertical="top" wrapText="1"/>
      <protection locked="0"/>
    </xf>
    <xf numFmtId="0" fontId="40" fillId="4" borderId="6" applyNumberFormat="0" applyFont="0" applyAlignment="0" applyProtection="0"/>
    <xf numFmtId="0" fontId="54" fillId="0" borderId="8" applyNumberFormat="0" applyFill="0" applyAlignment="0" applyProtection="0"/>
    <xf numFmtId="0" fontId="55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" borderId="1" applyNumberFormat="0" applyAlignment="0" applyProtection="0"/>
    <xf numFmtId="0" fontId="59" fillId="19" borderId="1" applyNumberFormat="0" applyAlignment="0" applyProtection="0"/>
    <xf numFmtId="0" fontId="60" fillId="19" borderId="7" applyNumberFormat="0" applyAlignment="0" applyProtection="0"/>
    <xf numFmtId="0" fontId="61" fillId="0" borderId="0" applyNumberFormat="0" applyFill="0" applyBorder="0" applyAlignment="0" applyProtection="0"/>
    <xf numFmtId="0" fontId="62" fillId="5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</cellStyleXfs>
  <cellXfs count="373"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11" borderId="0" xfId="0" applyFont="1" applyFill="1" applyAlignment="1">
      <alignment horizontal="left" vertical="center"/>
    </xf>
    <xf numFmtId="0" fontId="1" fillId="11" borderId="0" xfId="0" applyFont="1" applyFill="1"/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14" fillId="0" borderId="0" xfId="0" applyFont="1" applyBorder="1" applyAlignment="1">
      <alignment horizontal="left" vertical="center"/>
    </xf>
    <xf numFmtId="0" fontId="1" fillId="0" borderId="14" xfId="0" applyFont="1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0" fontId="1" fillId="0" borderId="15" xfId="0" applyFont="1" applyBorder="1"/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9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1" fillId="19" borderId="0" xfId="0" applyFont="1" applyFill="1" applyBorder="1" applyAlignment="1">
      <alignment vertical="center"/>
    </xf>
    <xf numFmtId="0" fontId="4" fillId="19" borderId="17" xfId="0" applyFont="1" applyFill="1" applyBorder="1" applyAlignment="1">
      <alignment horizontal="left" vertical="center"/>
    </xf>
    <xf numFmtId="0" fontId="1" fillId="19" borderId="18" xfId="0" applyFont="1" applyFill="1" applyBorder="1" applyAlignment="1">
      <alignment vertical="center"/>
    </xf>
    <xf numFmtId="0" fontId="4" fillId="19" borderId="18" xfId="0" applyFont="1" applyFill="1" applyBorder="1" applyAlignment="1">
      <alignment horizontal="center" vertical="center"/>
    </xf>
    <xf numFmtId="4" fontId="4" fillId="19" borderId="18" xfId="0" applyNumberFormat="1" applyFont="1" applyFill="1" applyBorder="1" applyAlignment="1">
      <alignment vertical="center"/>
    </xf>
    <xf numFmtId="0" fontId="1" fillId="19" borderId="14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73" fontId="3" fillId="0" borderId="0" xfId="0" applyNumberFormat="1" applyFont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3" fillId="19" borderId="26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2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74" fontId="21" fillId="0" borderId="0" xfId="0" applyNumberFormat="1" applyFont="1" applyBorder="1" applyAlignment="1">
      <alignment vertical="center"/>
    </xf>
    <xf numFmtId="4" fontId="21" fillId="0" borderId="2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7" fillId="0" borderId="2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74" fontId="27" fillId="0" borderId="0" xfId="0" applyNumberFormat="1" applyFont="1" applyBorder="1" applyAlignment="1">
      <alignment vertical="center"/>
    </xf>
    <xf numFmtId="4" fontId="27" fillId="0" borderId="2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31" xfId="0" applyNumberFormat="1" applyFont="1" applyBorder="1" applyAlignment="1">
      <alignment vertical="center"/>
    </xf>
    <xf numFmtId="4" fontId="27" fillId="0" borderId="32" xfId="0" applyNumberFormat="1" applyFont="1" applyBorder="1" applyAlignment="1">
      <alignment vertical="center"/>
    </xf>
    <xf numFmtId="174" fontId="27" fillId="0" borderId="32" xfId="0" applyNumberFormat="1" applyFont="1" applyBorder="1" applyAlignment="1">
      <alignment vertical="center"/>
    </xf>
    <xf numFmtId="4" fontId="27" fillId="0" borderId="33" xfId="0" applyNumberFormat="1" applyFont="1" applyBorder="1" applyAlignment="1">
      <alignment vertical="center"/>
    </xf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73" fontId="3" fillId="0" borderId="0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34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4" fontId="22" fillId="0" borderId="0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>
      <alignment vertical="center"/>
    </xf>
    <xf numFmtId="172" fontId="2" fillId="0" borderId="0" xfId="0" applyNumberFormat="1" applyFont="1" applyBorder="1" applyAlignment="1" applyProtection="1">
      <alignment horizontal="right" vertical="center"/>
      <protection locked="0"/>
    </xf>
    <xf numFmtId="0" fontId="4" fillId="19" borderId="18" xfId="0" applyFont="1" applyFill="1" applyBorder="1" applyAlignment="1">
      <alignment horizontal="right" vertical="center"/>
    </xf>
    <xf numFmtId="0" fontId="1" fillId="19" borderId="18" xfId="0" applyFont="1" applyFill="1" applyBorder="1" applyAlignment="1" applyProtection="1">
      <alignment vertical="center"/>
      <protection locked="0"/>
    </xf>
    <xf numFmtId="0" fontId="1" fillId="19" borderId="35" xfId="0" applyFont="1" applyFill="1" applyBorder="1" applyAlignment="1">
      <alignment vertical="center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3" fillId="19" borderId="0" xfId="0" applyFont="1" applyFill="1" applyBorder="1" applyAlignment="1">
      <alignment horizontal="left" vertical="center"/>
    </xf>
    <xf numFmtId="0" fontId="1" fillId="19" borderId="0" xfId="0" applyFont="1" applyFill="1" applyBorder="1" applyAlignment="1" applyProtection="1">
      <alignment vertical="center"/>
      <protection locked="0"/>
    </xf>
    <xf numFmtId="0" fontId="3" fillId="19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 applyProtection="1">
      <alignment vertical="center"/>
      <protection locked="0"/>
    </xf>
    <xf numFmtId="4" fontId="6" fillId="0" borderId="32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2" xfId="0" applyFont="1" applyBorder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7" fillId="0" borderId="32" xfId="0" applyFont="1" applyBorder="1" applyAlignment="1" applyProtection="1">
      <alignment vertical="center"/>
      <protection locked="0"/>
    </xf>
    <xf numFmtId="4" fontId="7" fillId="0" borderId="32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3" fillId="19" borderId="27" xfId="0" applyFont="1" applyFill="1" applyBorder="1" applyAlignment="1">
      <alignment horizontal="center" vertical="center" wrapText="1"/>
    </xf>
    <xf numFmtId="0" fontId="3" fillId="19" borderId="28" xfId="0" applyFont="1" applyFill="1" applyBorder="1" applyAlignment="1">
      <alignment horizontal="center" vertical="center" wrapText="1"/>
    </xf>
    <xf numFmtId="0" fontId="29" fillId="19" borderId="28" xfId="0" applyFont="1" applyFill="1" applyBorder="1" applyAlignment="1" applyProtection="1">
      <alignment horizontal="center" vertical="center" wrapText="1"/>
      <protection locked="0"/>
    </xf>
    <xf numFmtId="0" fontId="3" fillId="19" borderId="29" xfId="0" applyFont="1" applyFill="1" applyBorder="1" applyAlignment="1">
      <alignment horizontal="center" vertical="center" wrapText="1"/>
    </xf>
    <xf numFmtId="4" fontId="22" fillId="0" borderId="0" xfId="0" applyNumberFormat="1" applyFont="1" applyAlignment="1"/>
    <xf numFmtId="174" fontId="30" fillId="0" borderId="22" xfId="0" applyNumberFormat="1" applyFont="1" applyBorder="1" applyAlignment="1"/>
    <xf numFmtId="174" fontId="30" fillId="0" borderId="2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1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24" xfId="0" applyFont="1" applyBorder="1" applyAlignment="1"/>
    <xf numFmtId="0" fontId="8" fillId="0" borderId="0" xfId="0" applyFont="1" applyBorder="1" applyAlignment="1"/>
    <xf numFmtId="174" fontId="8" fillId="0" borderId="0" xfId="0" applyNumberFormat="1" applyFont="1" applyBorder="1" applyAlignment="1"/>
    <xf numFmtId="174" fontId="8" fillId="0" borderId="2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/>
    <xf numFmtId="0" fontId="1" fillId="0" borderId="13" xfId="0" applyFont="1" applyBorder="1" applyAlignment="1" applyProtection="1">
      <alignment vertical="center"/>
    </xf>
    <xf numFmtId="0" fontId="1" fillId="0" borderId="36" xfId="0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center" vertical="center" wrapText="1"/>
    </xf>
    <xf numFmtId="175" fontId="1" fillId="0" borderId="36" xfId="0" applyNumberFormat="1" applyFont="1" applyBorder="1" applyAlignment="1" applyProtection="1">
      <alignment vertical="center"/>
    </xf>
    <xf numFmtId="4" fontId="1" fillId="4" borderId="36" xfId="0" applyNumberFormat="1" applyFont="1" applyFill="1" applyBorder="1" applyAlignment="1" applyProtection="1">
      <alignment vertical="center"/>
      <protection locked="0"/>
    </xf>
    <xf numFmtId="4" fontId="1" fillId="0" borderId="36" xfId="0" applyNumberFormat="1" applyFont="1" applyBorder="1" applyAlignment="1" applyProtection="1">
      <alignment vertical="center"/>
    </xf>
    <xf numFmtId="0" fontId="2" fillId="4" borderId="36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174" fontId="2" fillId="0" borderId="0" xfId="0" applyNumberFormat="1" applyFont="1" applyBorder="1" applyAlignment="1">
      <alignment vertical="center"/>
    </xf>
    <xf numFmtId="174" fontId="2" fillId="0" borderId="2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75" fontId="9" fillId="0" borderId="0" xfId="0" applyNumberFormat="1" applyFont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2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75" fontId="9" fillId="0" borderId="0" xfId="0" applyNumberFormat="1" applyFont="1" applyAlignment="1">
      <alignment vertical="center"/>
    </xf>
    <xf numFmtId="0" fontId="34" fillId="0" borderId="36" xfId="0" applyFont="1" applyBorder="1" applyAlignment="1" applyProtection="1">
      <alignment horizontal="center" vertical="center"/>
    </xf>
    <xf numFmtId="49" fontId="34" fillId="0" borderId="36" xfId="0" applyNumberFormat="1" applyFont="1" applyBorder="1" applyAlignment="1" applyProtection="1">
      <alignment horizontal="left" vertical="center" wrapText="1"/>
    </xf>
    <xf numFmtId="0" fontId="34" fillId="0" borderId="36" xfId="0" applyFont="1" applyBorder="1" applyAlignment="1" applyProtection="1">
      <alignment horizontal="left" vertical="center" wrapText="1"/>
    </xf>
    <xf numFmtId="0" fontId="34" fillId="0" borderId="36" xfId="0" applyFont="1" applyBorder="1" applyAlignment="1" applyProtection="1">
      <alignment horizontal="center" vertical="center" wrapText="1"/>
    </xf>
    <xf numFmtId="175" fontId="34" fillId="0" borderId="36" xfId="0" applyNumberFormat="1" applyFont="1" applyBorder="1" applyAlignment="1" applyProtection="1">
      <alignment vertical="center"/>
    </xf>
    <xf numFmtId="4" fontId="34" fillId="4" borderId="36" xfId="0" applyNumberFormat="1" applyFont="1" applyFill="1" applyBorder="1" applyAlignment="1" applyProtection="1">
      <alignment vertical="center"/>
      <protection locked="0"/>
    </xf>
    <xf numFmtId="4" fontId="34" fillId="0" borderId="36" xfId="0" applyNumberFormat="1" applyFont="1" applyBorder="1" applyAlignment="1" applyProtection="1">
      <alignment vertical="center"/>
    </xf>
    <xf numFmtId="0" fontId="34" fillId="0" borderId="13" xfId="0" applyFont="1" applyBorder="1" applyAlignment="1">
      <alignment vertical="center"/>
    </xf>
    <xf numFmtId="0" fontId="34" fillId="4" borderId="36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10" fillId="0" borderId="1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2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75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2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175" fontId="12" fillId="0" borderId="0" xfId="0" applyNumberFormat="1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2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" fillId="0" borderId="0" xfId="0" applyFont="1" applyAlignment="1"/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38" fillId="11" borderId="0" xfId="20" applyFill="1"/>
    <xf numFmtId="0" fontId="39" fillId="0" borderId="0" xfId="20" applyFont="1" applyAlignment="1">
      <alignment horizontal="center" vertical="center"/>
    </xf>
    <xf numFmtId="0" fontId="41" fillId="11" borderId="0" xfId="0" applyFont="1" applyFill="1" applyAlignment="1">
      <alignment horizontal="left" vertical="center"/>
    </xf>
    <xf numFmtId="0" fontId="42" fillId="11" borderId="0" xfId="0" applyFont="1" applyFill="1" applyAlignment="1">
      <alignment vertical="center"/>
    </xf>
    <xf numFmtId="0" fontId="43" fillId="11" borderId="0" xfId="20" applyFont="1" applyFill="1" applyAlignment="1">
      <alignment vertical="center"/>
    </xf>
    <xf numFmtId="0" fontId="13" fillId="11" borderId="0" xfId="0" applyFont="1" applyFill="1" applyAlignment="1" applyProtection="1">
      <alignment horizontal="left" vertical="center"/>
    </xf>
    <xf numFmtId="0" fontId="42" fillId="11" borderId="0" xfId="0" applyFont="1" applyFill="1" applyAlignment="1" applyProtection="1">
      <alignment vertical="center"/>
    </xf>
    <xf numFmtId="0" fontId="41" fillId="11" borderId="0" xfId="0" applyFont="1" applyFill="1" applyAlignment="1" applyProtection="1">
      <alignment horizontal="left" vertical="center"/>
    </xf>
    <xf numFmtId="0" fontId="43" fillId="11" borderId="0" xfId="20" applyFont="1" applyFill="1" applyAlignment="1" applyProtection="1">
      <alignment vertical="center"/>
    </xf>
    <xf numFmtId="0" fontId="42" fillId="11" borderId="0" xfId="0" applyFont="1" applyFill="1" applyAlignment="1" applyProtection="1">
      <alignment vertical="center"/>
      <protection locked="0"/>
    </xf>
    <xf numFmtId="0" fontId="53" fillId="0" borderId="0" xfId="27" applyAlignment="1">
      <alignment vertical="top"/>
      <protection locked="0"/>
    </xf>
    <xf numFmtId="0" fontId="40" fillId="0" borderId="37" xfId="27" applyFont="1" applyBorder="1" applyAlignment="1">
      <alignment vertical="center" wrapText="1"/>
      <protection locked="0"/>
    </xf>
    <xf numFmtId="0" fontId="40" fillId="0" borderId="38" xfId="27" applyFont="1" applyBorder="1" applyAlignment="1">
      <alignment vertical="center" wrapText="1"/>
      <protection locked="0"/>
    </xf>
    <xf numFmtId="0" fontId="40" fillId="0" borderId="39" xfId="27" applyFont="1" applyBorder="1" applyAlignment="1">
      <alignment vertical="center" wrapText="1"/>
      <protection locked="0"/>
    </xf>
    <xf numFmtId="0" fontId="40" fillId="0" borderId="40" xfId="27" applyFont="1" applyBorder="1" applyAlignment="1">
      <alignment horizontal="center" vertical="center" wrapText="1"/>
      <protection locked="0"/>
    </xf>
    <xf numFmtId="0" fontId="40" fillId="0" borderId="41" xfId="27" applyFont="1" applyBorder="1" applyAlignment="1">
      <alignment horizontal="center" vertical="center" wrapText="1"/>
      <protection locked="0"/>
    </xf>
    <xf numFmtId="0" fontId="53" fillId="0" borderId="0" xfId="27" applyAlignment="1">
      <alignment horizontal="center" vertical="center"/>
      <protection locked="0"/>
    </xf>
    <xf numFmtId="0" fontId="40" fillId="0" borderId="40" xfId="27" applyFont="1" applyBorder="1" applyAlignment="1">
      <alignment vertical="center" wrapText="1"/>
      <protection locked="0"/>
    </xf>
    <xf numFmtId="0" fontId="40" fillId="0" borderId="41" xfId="27" applyFont="1" applyBorder="1" applyAlignment="1">
      <alignment vertical="center" wrapText="1"/>
      <protection locked="0"/>
    </xf>
    <xf numFmtId="0" fontId="64" fillId="0" borderId="0" xfId="27" applyFont="1" applyBorder="1" applyAlignment="1">
      <alignment horizontal="left" vertical="center" wrapText="1"/>
      <protection locked="0"/>
    </xf>
    <xf numFmtId="0" fontId="65" fillId="0" borderId="0" xfId="27" applyFont="1" applyBorder="1" applyAlignment="1">
      <alignment horizontal="left" vertical="center" wrapText="1"/>
      <protection locked="0"/>
    </xf>
    <xf numFmtId="0" fontId="65" fillId="0" borderId="40" xfId="27" applyFont="1" applyBorder="1" applyAlignment="1">
      <alignment vertical="center" wrapText="1"/>
      <protection locked="0"/>
    </xf>
    <xf numFmtId="0" fontId="65" fillId="0" borderId="0" xfId="27" applyFont="1" applyBorder="1" applyAlignment="1">
      <alignment vertical="center" wrapText="1"/>
      <protection locked="0"/>
    </xf>
    <xf numFmtId="0" fontId="65" fillId="0" borderId="0" xfId="27" applyFont="1" applyBorder="1" applyAlignment="1">
      <alignment vertical="center"/>
      <protection locked="0"/>
    </xf>
    <xf numFmtId="0" fontId="65" fillId="0" borderId="0" xfId="27" applyFont="1" applyBorder="1" applyAlignment="1">
      <alignment horizontal="left" vertical="center"/>
      <protection locked="0"/>
    </xf>
    <xf numFmtId="49" fontId="65" fillId="0" borderId="0" xfId="27" applyNumberFormat="1" applyFont="1" applyBorder="1" applyAlignment="1">
      <alignment vertical="center" wrapText="1"/>
      <protection locked="0"/>
    </xf>
    <xf numFmtId="0" fontId="40" fillId="0" borderId="42" xfId="27" applyFont="1" applyBorder="1" applyAlignment="1">
      <alignment vertical="center" wrapText="1"/>
      <protection locked="0"/>
    </xf>
    <xf numFmtId="0" fontId="42" fillId="0" borderId="43" xfId="27" applyFont="1" applyBorder="1" applyAlignment="1">
      <alignment vertical="center" wrapText="1"/>
      <protection locked="0"/>
    </xf>
    <xf numFmtId="0" fontId="40" fillId="0" borderId="44" xfId="27" applyFont="1" applyBorder="1" applyAlignment="1">
      <alignment vertical="center" wrapText="1"/>
      <protection locked="0"/>
    </xf>
    <xf numFmtId="0" fontId="40" fillId="0" borderId="0" xfId="27" applyFont="1" applyBorder="1" applyAlignment="1">
      <alignment vertical="top"/>
      <protection locked="0"/>
    </xf>
    <xf numFmtId="0" fontId="40" fillId="0" borderId="0" xfId="27" applyFont="1" applyAlignment="1">
      <alignment vertical="top"/>
      <protection locked="0"/>
    </xf>
    <xf numFmtId="0" fontId="40" fillId="0" borderId="37" xfId="27" applyFont="1" applyBorder="1" applyAlignment="1">
      <alignment horizontal="left" vertical="center"/>
      <protection locked="0"/>
    </xf>
    <xf numFmtId="0" fontId="40" fillId="0" borderId="38" xfId="27" applyFont="1" applyBorder="1" applyAlignment="1">
      <alignment horizontal="left" vertical="center"/>
      <protection locked="0"/>
    </xf>
    <xf numFmtId="0" fontId="40" fillId="0" borderId="39" xfId="27" applyFont="1" applyBorder="1" applyAlignment="1">
      <alignment horizontal="left" vertical="center"/>
      <protection locked="0"/>
    </xf>
    <xf numFmtId="0" fontId="40" fillId="0" borderId="40" xfId="27" applyFont="1" applyBorder="1" applyAlignment="1">
      <alignment horizontal="left" vertical="center"/>
      <protection locked="0"/>
    </xf>
    <xf numFmtId="0" fontId="40" fillId="0" borderId="41" xfId="27" applyFont="1" applyBorder="1" applyAlignment="1">
      <alignment horizontal="left" vertical="center"/>
      <protection locked="0"/>
    </xf>
    <xf numFmtId="0" fontId="64" fillId="0" borderId="0" xfId="27" applyFont="1" applyBorder="1" applyAlignment="1">
      <alignment horizontal="left" vertical="center"/>
      <protection locked="0"/>
    </xf>
    <xf numFmtId="0" fontId="68" fillId="0" borderId="0" xfId="27" applyFont="1" applyAlignment="1">
      <alignment horizontal="left" vertical="center"/>
      <protection locked="0"/>
    </xf>
    <xf numFmtId="0" fontId="64" fillId="0" borderId="43" xfId="27" applyFont="1" applyBorder="1" applyAlignment="1">
      <alignment horizontal="left" vertical="center"/>
      <protection locked="0"/>
    </xf>
    <xf numFmtId="0" fontId="64" fillId="0" borderId="43" xfId="27" applyFont="1" applyBorder="1" applyAlignment="1">
      <alignment horizontal="center" vertical="center"/>
      <protection locked="0"/>
    </xf>
    <xf numFmtId="0" fontId="68" fillId="0" borderId="43" xfId="27" applyFont="1" applyBorder="1" applyAlignment="1">
      <alignment horizontal="left" vertical="center"/>
      <protection locked="0"/>
    </xf>
    <xf numFmtId="0" fontId="67" fillId="0" borderId="0" xfId="27" applyFont="1" applyBorder="1" applyAlignment="1">
      <alignment horizontal="left" vertical="center"/>
      <protection locked="0"/>
    </xf>
    <xf numFmtId="0" fontId="65" fillId="0" borderId="0" xfId="27" applyFont="1" applyAlignment="1">
      <alignment horizontal="left" vertical="center"/>
      <protection locked="0"/>
    </xf>
    <xf numFmtId="0" fontId="65" fillId="0" borderId="0" xfId="27" applyFont="1" applyBorder="1" applyAlignment="1">
      <alignment horizontal="center" vertical="center"/>
      <protection locked="0"/>
    </xf>
    <xf numFmtId="0" fontId="65" fillId="0" borderId="40" xfId="27" applyFont="1" applyBorder="1" applyAlignment="1">
      <alignment horizontal="left" vertical="center"/>
      <protection locked="0"/>
    </xf>
    <xf numFmtId="0" fontId="65" fillId="0" borderId="0" xfId="27" applyFont="1" applyFill="1" applyBorder="1" applyAlignment="1">
      <alignment horizontal="left" vertical="center"/>
      <protection locked="0"/>
    </xf>
    <xf numFmtId="0" fontId="65" fillId="0" borderId="0" xfId="27" applyFont="1" applyFill="1" applyBorder="1" applyAlignment="1">
      <alignment horizontal="center" vertical="center"/>
      <protection locked="0"/>
    </xf>
    <xf numFmtId="0" fontId="40" fillId="0" borderId="42" xfId="27" applyFont="1" applyBorder="1" applyAlignment="1">
      <alignment horizontal="left" vertical="center"/>
      <protection locked="0"/>
    </xf>
    <xf numFmtId="0" fontId="42" fillId="0" borderId="43" xfId="27" applyFont="1" applyBorder="1" applyAlignment="1">
      <alignment horizontal="left" vertical="center"/>
      <protection locked="0"/>
    </xf>
    <xf numFmtId="0" fontId="40" fillId="0" borderId="44" xfId="27" applyFont="1" applyBorder="1" applyAlignment="1">
      <alignment horizontal="left" vertical="center"/>
      <protection locked="0"/>
    </xf>
    <xf numFmtId="0" fontId="40" fillId="0" borderId="0" xfId="27" applyFont="1" applyBorder="1" applyAlignment="1">
      <alignment horizontal="left" vertical="center"/>
      <protection locked="0"/>
    </xf>
    <xf numFmtId="0" fontId="42" fillId="0" borderId="0" xfId="27" applyFont="1" applyBorder="1" applyAlignment="1">
      <alignment horizontal="left" vertical="center"/>
      <protection locked="0"/>
    </xf>
    <xf numFmtId="0" fontId="68" fillId="0" borderId="0" xfId="27" applyFont="1" applyBorder="1" applyAlignment="1">
      <alignment horizontal="left" vertical="center"/>
      <protection locked="0"/>
    </xf>
    <xf numFmtId="0" fontId="65" fillId="0" borderId="43" xfId="27" applyFont="1" applyBorder="1" applyAlignment="1">
      <alignment horizontal="left" vertical="center"/>
      <protection locked="0"/>
    </xf>
    <xf numFmtId="0" fontId="40" fillId="0" borderId="0" xfId="27" applyFont="1" applyBorder="1" applyAlignment="1">
      <alignment horizontal="left" vertical="center" wrapText="1"/>
      <protection locked="0"/>
    </xf>
    <xf numFmtId="0" fontId="65" fillId="0" borderId="0" xfId="27" applyFont="1" applyBorder="1" applyAlignment="1">
      <alignment horizontal="center" vertical="center" wrapText="1"/>
      <protection locked="0"/>
    </xf>
    <xf numFmtId="0" fontId="40" fillId="0" borderId="37" xfId="27" applyFont="1" applyBorder="1" applyAlignment="1">
      <alignment horizontal="left" vertical="center" wrapText="1"/>
      <protection locked="0"/>
    </xf>
    <xf numFmtId="0" fontId="40" fillId="0" borderId="38" xfId="27" applyFont="1" applyBorder="1" applyAlignment="1">
      <alignment horizontal="left" vertical="center" wrapText="1"/>
      <protection locked="0"/>
    </xf>
    <xf numFmtId="0" fontId="40" fillId="0" borderId="39" xfId="27" applyFont="1" applyBorder="1" applyAlignment="1">
      <alignment horizontal="left" vertical="center" wrapText="1"/>
      <protection locked="0"/>
    </xf>
    <xf numFmtId="0" fontId="40" fillId="0" borderId="40" xfId="27" applyFont="1" applyBorder="1" applyAlignment="1">
      <alignment horizontal="left" vertical="center" wrapText="1"/>
      <protection locked="0"/>
    </xf>
    <xf numFmtId="0" fontId="40" fillId="0" borderId="41" xfId="27" applyFont="1" applyBorder="1" applyAlignment="1">
      <alignment horizontal="left" vertical="center" wrapText="1"/>
      <protection locked="0"/>
    </xf>
    <xf numFmtId="0" fontId="68" fillId="0" borderId="40" xfId="27" applyFont="1" applyBorder="1" applyAlignment="1">
      <alignment horizontal="left" vertical="center" wrapText="1"/>
      <protection locked="0"/>
    </xf>
    <xf numFmtId="0" fontId="68" fillId="0" borderId="41" xfId="27" applyFont="1" applyBorder="1" applyAlignment="1">
      <alignment horizontal="left" vertical="center" wrapText="1"/>
      <protection locked="0"/>
    </xf>
    <xf numFmtId="0" fontId="65" fillId="0" borderId="40" xfId="27" applyFont="1" applyBorder="1" applyAlignment="1">
      <alignment horizontal="left" vertical="center" wrapText="1"/>
      <protection locked="0"/>
    </xf>
    <xf numFmtId="0" fontId="65" fillId="0" borderId="41" xfId="27" applyFont="1" applyBorder="1" applyAlignment="1">
      <alignment horizontal="left" vertical="center" wrapText="1"/>
      <protection locked="0"/>
    </xf>
    <xf numFmtId="0" fontId="65" fillId="0" borderId="41" xfId="27" applyFont="1" applyBorder="1" applyAlignment="1">
      <alignment horizontal="left" vertical="center"/>
      <protection locked="0"/>
    </xf>
    <xf numFmtId="0" fontId="65" fillId="0" borderId="42" xfId="27" applyFont="1" applyBorder="1" applyAlignment="1">
      <alignment horizontal="left" vertical="center" wrapText="1"/>
      <protection locked="0"/>
    </xf>
    <xf numFmtId="0" fontId="65" fillId="0" borderId="43" xfId="27" applyFont="1" applyBorder="1" applyAlignment="1">
      <alignment horizontal="left" vertical="center" wrapText="1"/>
      <protection locked="0"/>
    </xf>
    <xf numFmtId="0" fontId="65" fillId="0" borderId="44" xfId="27" applyFont="1" applyBorder="1" applyAlignment="1">
      <alignment horizontal="left" vertical="center" wrapText="1"/>
      <protection locked="0"/>
    </xf>
    <xf numFmtId="0" fontId="65" fillId="0" borderId="0" xfId="27" applyFont="1" applyBorder="1" applyAlignment="1">
      <alignment horizontal="left" vertical="top"/>
      <protection locked="0"/>
    </xf>
    <xf numFmtId="0" fontId="65" fillId="0" borderId="0" xfId="27" applyFont="1" applyBorder="1" applyAlignment="1">
      <alignment horizontal="center" vertical="top"/>
      <protection locked="0"/>
    </xf>
    <xf numFmtId="0" fontId="65" fillId="0" borderId="42" xfId="27" applyFont="1" applyBorder="1" applyAlignment="1">
      <alignment horizontal="left" vertical="center"/>
      <protection locked="0"/>
    </xf>
    <xf numFmtId="0" fontId="65" fillId="0" borderId="44" xfId="27" applyFont="1" applyBorder="1" applyAlignment="1">
      <alignment horizontal="left" vertical="center"/>
      <protection locked="0"/>
    </xf>
    <xf numFmtId="0" fontId="68" fillId="0" borderId="0" xfId="27" applyFont="1" applyAlignment="1">
      <alignment vertical="center"/>
      <protection locked="0"/>
    </xf>
    <xf numFmtId="0" fontId="64" fillId="0" borderId="0" xfId="27" applyFont="1" applyBorder="1" applyAlignment="1">
      <alignment vertical="center"/>
      <protection locked="0"/>
    </xf>
    <xf numFmtId="0" fontId="68" fillId="0" borderId="43" xfId="27" applyFont="1" applyBorder="1" applyAlignment="1">
      <alignment vertical="center"/>
      <protection locked="0"/>
    </xf>
    <xf numFmtId="0" fontId="64" fillId="0" borderId="43" xfId="27" applyFont="1" applyBorder="1" applyAlignment="1">
      <alignment vertical="center"/>
      <protection locked="0"/>
    </xf>
    <xf numFmtId="0" fontId="53" fillId="0" borderId="0" xfId="27" applyBorder="1" applyAlignment="1">
      <alignment vertical="top"/>
      <protection locked="0"/>
    </xf>
    <xf numFmtId="49" fontId="65" fillId="0" borderId="0" xfId="27" applyNumberFormat="1" applyFont="1" applyBorder="1" applyAlignment="1">
      <alignment horizontal="left" vertical="center"/>
      <protection locked="0"/>
    </xf>
    <xf numFmtId="0" fontId="53" fillId="0" borderId="43" xfId="27" applyBorder="1" applyAlignment="1">
      <alignment vertical="top"/>
      <protection locked="0"/>
    </xf>
    <xf numFmtId="0" fontId="65" fillId="0" borderId="38" xfId="27" applyFont="1" applyBorder="1" applyAlignment="1">
      <alignment horizontal="left" vertical="center" wrapText="1"/>
      <protection locked="0"/>
    </xf>
    <xf numFmtId="0" fontId="65" fillId="0" borderId="38" xfId="27" applyFont="1" applyBorder="1" applyAlignment="1">
      <alignment horizontal="left" vertical="center"/>
      <protection locked="0"/>
    </xf>
    <xf numFmtId="0" fontId="65" fillId="0" borderId="38" xfId="27" applyFont="1" applyBorder="1" applyAlignment="1">
      <alignment horizontal="center" vertical="center"/>
      <protection locked="0"/>
    </xf>
    <xf numFmtId="0" fontId="64" fillId="0" borderId="43" xfId="27" applyFont="1" applyBorder="1" applyAlignment="1">
      <alignment horizontal="left"/>
      <protection locked="0"/>
    </xf>
    <xf numFmtId="0" fontId="68" fillId="0" borderId="43" xfId="27" applyFont="1" applyBorder="1" applyAlignment="1">
      <protection locked="0"/>
    </xf>
    <xf numFmtId="0" fontId="40" fillId="0" borderId="40" xfId="27" applyFont="1" applyBorder="1" applyAlignment="1">
      <alignment vertical="top"/>
      <protection locked="0"/>
    </xf>
    <xf numFmtId="0" fontId="40" fillId="0" borderId="41" xfId="27" applyFont="1" applyBorder="1" applyAlignment="1">
      <alignment vertical="top"/>
      <protection locked="0"/>
    </xf>
    <xf numFmtId="0" fontId="40" fillId="0" borderId="0" xfId="27" applyFont="1" applyBorder="1" applyAlignment="1">
      <alignment horizontal="center" vertical="center"/>
      <protection locked="0"/>
    </xf>
    <xf numFmtId="0" fontId="40" fillId="0" borderId="0" xfId="27" applyFont="1" applyBorder="1" applyAlignment="1">
      <alignment horizontal="left" vertical="top"/>
      <protection locked="0"/>
    </xf>
    <xf numFmtId="0" fontId="40" fillId="0" borderId="42" xfId="27" applyFont="1" applyBorder="1" applyAlignment="1">
      <alignment vertical="top"/>
      <protection locked="0"/>
    </xf>
    <xf numFmtId="0" fontId="40" fillId="0" borderId="43" xfId="27" applyFont="1" applyBorder="1" applyAlignment="1">
      <alignment vertical="top"/>
      <protection locked="0"/>
    </xf>
    <xf numFmtId="0" fontId="40" fillId="0" borderId="44" xfId="27" applyFont="1" applyBorder="1" applyAlignment="1">
      <alignment vertical="top"/>
      <protection locked="0"/>
    </xf>
    <xf numFmtId="0" fontId="1" fillId="0" borderId="0" xfId="0" applyFont="1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19" borderId="17" xfId="0" applyFont="1" applyFill="1" applyBorder="1" applyAlignment="1">
      <alignment horizontal="center" vertical="center"/>
    </xf>
    <xf numFmtId="0" fontId="1" fillId="19" borderId="18" xfId="0" applyFont="1" applyFill="1" applyBorder="1" applyAlignment="1">
      <alignment vertical="center"/>
    </xf>
    <xf numFmtId="0" fontId="3" fillId="19" borderId="18" xfId="0" applyFont="1" applyFill="1" applyBorder="1" applyAlignment="1">
      <alignment horizontal="center" vertical="center"/>
    </xf>
    <xf numFmtId="0" fontId="3" fillId="19" borderId="18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73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2" fontId="2" fillId="0" borderId="0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19" borderId="18" xfId="0" applyFont="1" applyFill="1" applyBorder="1" applyAlignment="1">
      <alignment horizontal="left" vertical="center"/>
    </xf>
    <xf numFmtId="4" fontId="4" fillId="19" borderId="18" xfId="0" applyNumberFormat="1" applyFont="1" applyFill="1" applyBorder="1" applyAlignment="1">
      <alignment vertical="center"/>
    </xf>
    <xf numFmtId="0" fontId="1" fillId="19" borderId="26" xfId="0" applyFont="1" applyFill="1" applyBorder="1" applyAlignment="1">
      <alignment vertical="center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4" fillId="0" borderId="0" xfId="0" applyFont="1" applyBorder="1" applyAlignment="1">
      <alignment horizontal="left" vertical="top" wrapText="1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wrapText="1"/>
    </xf>
    <xf numFmtId="4" fontId="1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3" fillId="11" borderId="0" xfId="20" applyFont="1" applyFill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5" fillId="0" borderId="0" xfId="27" applyFont="1" applyBorder="1" applyAlignment="1">
      <alignment horizontal="left" vertical="center" wrapText="1"/>
      <protection locked="0"/>
    </xf>
    <xf numFmtId="0" fontId="63" fillId="0" borderId="0" xfId="27" applyFont="1" applyBorder="1" applyAlignment="1">
      <alignment horizontal="center" vertical="center" wrapText="1"/>
      <protection locked="0"/>
    </xf>
    <xf numFmtId="0" fontId="64" fillId="0" borderId="43" xfId="27" applyFont="1" applyBorder="1" applyAlignment="1">
      <alignment horizontal="left" wrapText="1"/>
      <protection locked="0"/>
    </xf>
    <xf numFmtId="49" fontId="65" fillId="0" borderId="0" xfId="27" applyNumberFormat="1" applyFont="1" applyBorder="1" applyAlignment="1">
      <alignment horizontal="left" vertical="center" wrapText="1"/>
      <protection locked="0"/>
    </xf>
    <xf numFmtId="0" fontId="63" fillId="0" borderId="0" xfId="27" applyFont="1" applyBorder="1" applyAlignment="1">
      <alignment horizontal="center" vertical="center"/>
      <protection locked="0"/>
    </xf>
    <xf numFmtId="0" fontId="65" fillId="0" borderId="0" xfId="27" applyFont="1" applyBorder="1" applyAlignment="1">
      <alignment horizontal="left" vertical="center"/>
      <protection locked="0"/>
    </xf>
    <xf numFmtId="0" fontId="64" fillId="0" borderId="43" xfId="27" applyFont="1" applyBorder="1" applyAlignment="1">
      <alignment horizontal="left"/>
      <protection locked="0"/>
    </xf>
    <xf numFmtId="0" fontId="65" fillId="0" borderId="0" xfId="27" applyFont="1" applyBorder="1" applyAlignment="1">
      <alignment horizontal="left" vertical="top"/>
      <protection locked="0"/>
    </xf>
  </cellXfs>
  <cellStyles count="44">
    <cellStyle name="20 % - zvýraznenie1" xfId="1"/>
    <cellStyle name="20 % - zvýraznenie2" xfId="2"/>
    <cellStyle name="20 % - zvýraznenie3" xfId="3"/>
    <cellStyle name="20 % - zvýraznenie4" xfId="4"/>
    <cellStyle name="20 % - zvýraznenie5" xfId="5"/>
    <cellStyle name="20 % - zvýraznenie6" xfId="6"/>
    <cellStyle name="40 % - zvýraznenie1" xfId="7"/>
    <cellStyle name="40 % - zvýraznenie2" xfId="8"/>
    <cellStyle name="40 % - zvýraznenie3" xfId="9"/>
    <cellStyle name="40 % - zvýraznenie4" xfId="10"/>
    <cellStyle name="40 % - zvýraznenie5" xfId="11"/>
    <cellStyle name="40 % - zvýraznenie6" xfId="12"/>
    <cellStyle name="60 % - zvýraznenie1" xfId="13"/>
    <cellStyle name="60 % - zvýraznenie2" xfId="14"/>
    <cellStyle name="60 % - zvýraznenie3" xfId="15"/>
    <cellStyle name="60 % - zvýraznenie4" xfId="16"/>
    <cellStyle name="60 % - zvýraznenie5" xfId="17"/>
    <cellStyle name="60 % - zvýraznenie6" xfId="18"/>
    <cellStyle name="Dobrá" xfId="19"/>
    <cellStyle name="Hypertextový odkaz" xfId="20" builtinId="8"/>
    <cellStyle name="Kontrolná bunka" xfId="21"/>
    <cellStyle name="Nadpis 1" xfId="22"/>
    <cellStyle name="Nadpis 2" xfId="23"/>
    <cellStyle name="Nadpis 3" xfId="24"/>
    <cellStyle name="Nadpis 4" xfId="25"/>
    <cellStyle name="Neutrálna" xfId="26"/>
    <cellStyle name="Normální" xfId="0" builtinId="0"/>
    <cellStyle name="normální_VVZ" xfId="27"/>
    <cellStyle name="Poznámka" xfId="28"/>
    <cellStyle name="Prepojená bunka" xfId="29"/>
    <cellStyle name="Spolu" xfId="30"/>
    <cellStyle name="Text upozornenia" xfId="31"/>
    <cellStyle name="Titul" xfId="32"/>
    <cellStyle name="Vstup" xfId="33"/>
    <cellStyle name="Výpočet" xfId="34"/>
    <cellStyle name="Výstup" xfId="35"/>
    <cellStyle name="Vysvetľujúci text" xfId="36"/>
    <cellStyle name="Zlá" xfId="37"/>
    <cellStyle name="Zvýraznenie1" xfId="38"/>
    <cellStyle name="Zvýraznenie2" xfId="39"/>
    <cellStyle name="Zvýraznenie3" xfId="40"/>
    <cellStyle name="Zvýraznenie4" xfId="41"/>
    <cellStyle name="Zvýraznenie5" xfId="42"/>
    <cellStyle name="Zvýraznenie6" xfId="4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1466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1</xdr:row>
      <xdr:rowOff>0</xdr:rowOff>
    </xdr:to>
    <xdr:pic>
      <xdr:nvPicPr>
        <xdr:cNvPr id="1028" name="Picture 1" descr="C:\KROSplusData\System\Temp\rad14669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M55"/>
  <sheetViews>
    <sheetView showGridLines="0" tabSelected="1" workbookViewId="0">
      <pane ySplit="1" topLeftCell="A2" activePane="bottomLeft" state="frozen"/>
      <selection pane="bottomLeft"/>
    </sheetView>
  </sheetViews>
  <sheetFormatPr defaultRowHeight="13.5" x14ac:dyDescent="0.3"/>
  <cols>
    <col min="1" max="1" width="7.140625" customWidth="1"/>
    <col min="2" max="2" width="1.42578125" customWidth="1"/>
    <col min="3" max="3" width="3.5703125" customWidth="1"/>
    <col min="4" max="33" width="2.28515625" customWidth="1"/>
    <col min="34" max="34" width="2.85546875" customWidth="1"/>
    <col min="35" max="35" width="27.140625" customWidth="1"/>
    <col min="36" max="37" width="2.140625" customWidth="1"/>
    <col min="38" max="38" width="7.140625" customWidth="1"/>
    <col min="39" max="39" width="2.85546875" customWidth="1"/>
    <col min="40" max="40" width="11.42578125" customWidth="1"/>
    <col min="41" max="41" width="6.42578125" customWidth="1"/>
    <col min="42" max="42" width="3.5703125" customWidth="1"/>
    <col min="43" max="43" width="13.42578125" customWidth="1"/>
    <col min="44" max="44" width="11.7109375" customWidth="1"/>
    <col min="45" max="47" width="22.140625" hidden="1" customWidth="1"/>
    <col min="48" max="52" width="18.5703125" hidden="1" customWidth="1"/>
    <col min="53" max="53" width="16.42578125" hidden="1" customWidth="1"/>
    <col min="54" max="54" width="21.42578125" hidden="1" customWidth="1"/>
    <col min="55" max="56" width="16.42578125" hidden="1" customWidth="1"/>
    <col min="57" max="57" width="57" customWidth="1"/>
    <col min="58" max="70" width="9.140625" customWidth="1"/>
    <col min="71" max="91" width="0" hidden="1" customWidth="1"/>
  </cols>
  <sheetData>
    <row r="1" spans="1:74" ht="21.4" customHeight="1" x14ac:dyDescent="0.3">
      <c r="A1" s="238" t="s">
        <v>365</v>
      </c>
      <c r="B1" s="239"/>
      <c r="C1" s="239"/>
      <c r="D1" s="240" t="s">
        <v>366</v>
      </c>
      <c r="E1" s="239"/>
      <c r="F1" s="239"/>
      <c r="G1" s="239"/>
      <c r="H1" s="239"/>
      <c r="I1" s="239"/>
      <c r="J1" s="239"/>
      <c r="K1" s="241" t="s">
        <v>183</v>
      </c>
      <c r="L1" s="241"/>
      <c r="M1" s="241"/>
      <c r="N1" s="241"/>
      <c r="O1" s="241"/>
      <c r="P1" s="241"/>
      <c r="Q1" s="241"/>
      <c r="R1" s="241"/>
      <c r="S1" s="241"/>
      <c r="T1" s="239"/>
      <c r="U1" s="239"/>
      <c r="V1" s="239"/>
      <c r="W1" s="241" t="s">
        <v>184</v>
      </c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33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5" t="s">
        <v>367</v>
      </c>
      <c r="BB1" s="15" t="s">
        <v>368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369</v>
      </c>
      <c r="BU1" s="17" t="s">
        <v>369</v>
      </c>
      <c r="BV1" s="17" t="s">
        <v>370</v>
      </c>
    </row>
    <row r="2" spans="1:74" ht="36.950000000000003" customHeight="1" x14ac:dyDescent="0.3"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S2" s="18" t="s">
        <v>371</v>
      </c>
      <c r="BT2" s="18" t="s">
        <v>372</v>
      </c>
    </row>
    <row r="3" spans="1:74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371</v>
      </c>
      <c r="BT3" s="18" t="s">
        <v>373</v>
      </c>
    </row>
    <row r="4" spans="1:74" ht="36.950000000000003" customHeight="1" x14ac:dyDescent="0.3">
      <c r="B4" s="22"/>
      <c r="C4" s="23"/>
      <c r="D4" s="24" t="s">
        <v>374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5"/>
      <c r="AS4" s="26" t="s">
        <v>375</v>
      </c>
      <c r="BE4" s="27" t="s">
        <v>376</v>
      </c>
      <c r="BS4" s="18" t="s">
        <v>377</v>
      </c>
    </row>
    <row r="5" spans="1:74" ht="14.45" customHeight="1" x14ac:dyDescent="0.3">
      <c r="B5" s="22"/>
      <c r="C5" s="23"/>
      <c r="D5" s="28" t="s">
        <v>378</v>
      </c>
      <c r="E5" s="23"/>
      <c r="F5" s="23"/>
      <c r="G5" s="23"/>
      <c r="H5" s="23"/>
      <c r="I5" s="23"/>
      <c r="J5" s="23"/>
      <c r="K5" s="352" t="s">
        <v>379</v>
      </c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23"/>
      <c r="AQ5" s="25"/>
      <c r="BE5" s="350" t="s">
        <v>380</v>
      </c>
      <c r="BS5" s="18" t="s">
        <v>371</v>
      </c>
    </row>
    <row r="6" spans="1:74" ht="36.950000000000003" customHeight="1" x14ac:dyDescent="0.3">
      <c r="B6" s="22"/>
      <c r="C6" s="23"/>
      <c r="D6" s="30" t="s">
        <v>381</v>
      </c>
      <c r="E6" s="23"/>
      <c r="F6" s="23"/>
      <c r="G6" s="23"/>
      <c r="H6" s="23"/>
      <c r="I6" s="23"/>
      <c r="J6" s="23"/>
      <c r="K6" s="354" t="s">
        <v>382</v>
      </c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23"/>
      <c r="AQ6" s="25"/>
      <c r="BE6" s="325"/>
      <c r="BS6" s="18" t="s">
        <v>383</v>
      </c>
    </row>
    <row r="7" spans="1:74" ht="14.45" customHeight="1" x14ac:dyDescent="0.3">
      <c r="B7" s="22"/>
      <c r="C7" s="23"/>
      <c r="D7" s="31" t="s">
        <v>384</v>
      </c>
      <c r="E7" s="23"/>
      <c r="F7" s="23"/>
      <c r="G7" s="23"/>
      <c r="H7" s="23"/>
      <c r="I7" s="23"/>
      <c r="J7" s="23"/>
      <c r="K7" s="29" t="s">
        <v>385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1" t="s">
        <v>386</v>
      </c>
      <c r="AL7" s="23"/>
      <c r="AM7" s="23"/>
      <c r="AN7" s="29" t="s">
        <v>385</v>
      </c>
      <c r="AO7" s="23"/>
      <c r="AP7" s="23"/>
      <c r="AQ7" s="25"/>
      <c r="BE7" s="325"/>
      <c r="BS7" s="18" t="s">
        <v>387</v>
      </c>
    </row>
    <row r="8" spans="1:74" ht="14.45" customHeight="1" x14ac:dyDescent="0.3">
      <c r="B8" s="22"/>
      <c r="C8" s="23"/>
      <c r="D8" s="31" t="s">
        <v>388</v>
      </c>
      <c r="E8" s="23"/>
      <c r="F8" s="23"/>
      <c r="G8" s="23"/>
      <c r="H8" s="23"/>
      <c r="I8" s="23"/>
      <c r="J8" s="23"/>
      <c r="K8" s="29" t="s">
        <v>389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1" t="s">
        <v>390</v>
      </c>
      <c r="AL8" s="23"/>
      <c r="AM8" s="23"/>
      <c r="AN8" s="32" t="s">
        <v>391</v>
      </c>
      <c r="AO8" s="23"/>
      <c r="AP8" s="23"/>
      <c r="AQ8" s="25"/>
      <c r="BE8" s="325"/>
      <c r="BS8" s="18" t="s">
        <v>392</v>
      </c>
    </row>
    <row r="9" spans="1:74" ht="14.45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5"/>
      <c r="BE9" s="325"/>
      <c r="BS9" s="18" t="s">
        <v>393</v>
      </c>
    </row>
    <row r="10" spans="1:74" ht="14.45" customHeight="1" x14ac:dyDescent="0.3">
      <c r="B10" s="22"/>
      <c r="C10" s="23"/>
      <c r="D10" s="31" t="s">
        <v>394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1" t="s">
        <v>395</v>
      </c>
      <c r="AL10" s="23"/>
      <c r="AM10" s="23"/>
      <c r="AN10" s="29" t="s">
        <v>385</v>
      </c>
      <c r="AO10" s="23"/>
      <c r="AP10" s="23"/>
      <c r="AQ10" s="25"/>
      <c r="BE10" s="325"/>
      <c r="BS10" s="18" t="s">
        <v>383</v>
      </c>
    </row>
    <row r="11" spans="1:74" ht="18.399999999999999" customHeight="1" x14ac:dyDescent="0.3">
      <c r="B11" s="22"/>
      <c r="C11" s="23"/>
      <c r="D11" s="23"/>
      <c r="E11" s="29" t="s">
        <v>396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1" t="s">
        <v>397</v>
      </c>
      <c r="AL11" s="23"/>
      <c r="AM11" s="23"/>
      <c r="AN11" s="29" t="s">
        <v>385</v>
      </c>
      <c r="AO11" s="23"/>
      <c r="AP11" s="23"/>
      <c r="AQ11" s="25"/>
      <c r="BE11" s="325"/>
      <c r="BS11" s="18" t="s">
        <v>383</v>
      </c>
    </row>
    <row r="12" spans="1:74" ht="6.95" customHeight="1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5"/>
      <c r="BE12" s="325"/>
      <c r="BS12" s="18" t="s">
        <v>383</v>
      </c>
    </row>
    <row r="13" spans="1:74" ht="14.45" customHeight="1" x14ac:dyDescent="0.3">
      <c r="B13" s="22"/>
      <c r="C13" s="23"/>
      <c r="D13" s="31" t="s">
        <v>398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1" t="s">
        <v>395</v>
      </c>
      <c r="AL13" s="23"/>
      <c r="AM13" s="23"/>
      <c r="AN13" s="33" t="s">
        <v>399</v>
      </c>
      <c r="AO13" s="23"/>
      <c r="AP13" s="23"/>
      <c r="AQ13" s="25"/>
      <c r="BE13" s="325"/>
      <c r="BS13" s="18" t="s">
        <v>383</v>
      </c>
    </row>
    <row r="14" spans="1:74" ht="15" x14ac:dyDescent="0.3">
      <c r="B14" s="22"/>
      <c r="C14" s="23"/>
      <c r="D14" s="23"/>
      <c r="E14" s="355" t="s">
        <v>399</v>
      </c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1" t="s">
        <v>397</v>
      </c>
      <c r="AL14" s="23"/>
      <c r="AM14" s="23"/>
      <c r="AN14" s="33" t="s">
        <v>399</v>
      </c>
      <c r="AO14" s="23"/>
      <c r="AP14" s="23"/>
      <c r="AQ14" s="25"/>
      <c r="BE14" s="325"/>
      <c r="BS14" s="18" t="s">
        <v>383</v>
      </c>
    </row>
    <row r="15" spans="1:74" ht="6.9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5"/>
      <c r="BE15" s="325"/>
      <c r="BS15" s="18" t="s">
        <v>369</v>
      </c>
    </row>
    <row r="16" spans="1:74" ht="14.45" customHeight="1" x14ac:dyDescent="0.3">
      <c r="B16" s="22"/>
      <c r="C16" s="23"/>
      <c r="D16" s="31" t="s">
        <v>400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1" t="s">
        <v>395</v>
      </c>
      <c r="AL16" s="23"/>
      <c r="AM16" s="23"/>
      <c r="AN16" s="29" t="s">
        <v>385</v>
      </c>
      <c r="AO16" s="23"/>
      <c r="AP16" s="23"/>
      <c r="AQ16" s="25"/>
      <c r="BE16" s="325"/>
      <c r="BS16" s="18" t="s">
        <v>369</v>
      </c>
    </row>
    <row r="17" spans="2:71" ht="18.399999999999999" customHeight="1" x14ac:dyDescent="0.3">
      <c r="B17" s="22"/>
      <c r="C17" s="23"/>
      <c r="D17" s="23"/>
      <c r="E17" s="29" t="s">
        <v>396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1" t="s">
        <v>397</v>
      </c>
      <c r="AL17" s="23"/>
      <c r="AM17" s="23"/>
      <c r="AN17" s="29" t="s">
        <v>385</v>
      </c>
      <c r="AO17" s="23"/>
      <c r="AP17" s="23"/>
      <c r="AQ17" s="25"/>
      <c r="BE17" s="325"/>
      <c r="BS17" s="18" t="s">
        <v>401</v>
      </c>
    </row>
    <row r="18" spans="2:71" ht="6.95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5"/>
      <c r="BE18" s="325"/>
      <c r="BS18" s="18" t="s">
        <v>371</v>
      </c>
    </row>
    <row r="19" spans="2:71" ht="14.45" customHeight="1" x14ac:dyDescent="0.3">
      <c r="B19" s="22"/>
      <c r="C19" s="23"/>
      <c r="D19" s="31" t="s">
        <v>402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5"/>
      <c r="BE19" s="325"/>
      <c r="BS19" s="18" t="s">
        <v>371</v>
      </c>
    </row>
    <row r="20" spans="2:71" ht="20.45" customHeight="1" x14ac:dyDescent="0.3">
      <c r="B20" s="22"/>
      <c r="C20" s="23"/>
      <c r="D20" s="23"/>
      <c r="E20" s="356" t="s">
        <v>385</v>
      </c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23"/>
      <c r="AP20" s="23"/>
      <c r="AQ20" s="25"/>
      <c r="BE20" s="325"/>
      <c r="BS20" s="18" t="s">
        <v>369</v>
      </c>
    </row>
    <row r="21" spans="2:71" ht="6.95" customHeigh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5"/>
      <c r="BE21" s="325"/>
    </row>
    <row r="22" spans="2:71" ht="6.95" customHeight="1" x14ac:dyDescent="0.3">
      <c r="B22" s="22"/>
      <c r="C22" s="2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23"/>
      <c r="AQ22" s="25"/>
      <c r="BE22" s="325"/>
    </row>
    <row r="23" spans="2:71" s="1" customFormat="1" ht="25.9" customHeight="1" x14ac:dyDescent="0.25">
      <c r="B23" s="35"/>
      <c r="C23" s="36"/>
      <c r="D23" s="37" t="s">
        <v>403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57">
        <f>ROUND(AG51,2)</f>
        <v>0</v>
      </c>
      <c r="AL23" s="358"/>
      <c r="AM23" s="358"/>
      <c r="AN23" s="358"/>
      <c r="AO23" s="358"/>
      <c r="AP23" s="36"/>
      <c r="AQ23" s="39"/>
      <c r="BE23" s="336"/>
    </row>
    <row r="24" spans="2:71" s="1" customFormat="1" ht="6.95" customHeight="1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9"/>
      <c r="BE24" s="336"/>
    </row>
    <row r="25" spans="2:71" s="1" customFormat="1" x14ac:dyDescent="0.25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59" t="s">
        <v>404</v>
      </c>
      <c r="M25" s="346"/>
      <c r="N25" s="346"/>
      <c r="O25" s="346"/>
      <c r="P25" s="36"/>
      <c r="Q25" s="36"/>
      <c r="R25" s="36"/>
      <c r="S25" s="36"/>
      <c r="T25" s="36"/>
      <c r="U25" s="36"/>
      <c r="V25" s="36"/>
      <c r="W25" s="359" t="s">
        <v>405</v>
      </c>
      <c r="X25" s="346"/>
      <c r="Y25" s="346"/>
      <c r="Z25" s="346"/>
      <c r="AA25" s="346"/>
      <c r="AB25" s="346"/>
      <c r="AC25" s="346"/>
      <c r="AD25" s="346"/>
      <c r="AE25" s="346"/>
      <c r="AF25" s="36"/>
      <c r="AG25" s="36"/>
      <c r="AH25" s="36"/>
      <c r="AI25" s="36"/>
      <c r="AJ25" s="36"/>
      <c r="AK25" s="359" t="s">
        <v>406</v>
      </c>
      <c r="AL25" s="346"/>
      <c r="AM25" s="346"/>
      <c r="AN25" s="346"/>
      <c r="AO25" s="346"/>
      <c r="AP25" s="36"/>
      <c r="AQ25" s="39"/>
      <c r="BE25" s="336"/>
    </row>
    <row r="26" spans="2:71" s="2" customFormat="1" ht="14.45" customHeight="1" x14ac:dyDescent="0.25">
      <c r="B26" s="41"/>
      <c r="C26" s="42"/>
      <c r="D26" s="43" t="s">
        <v>407</v>
      </c>
      <c r="E26" s="42"/>
      <c r="F26" s="43" t="s">
        <v>408</v>
      </c>
      <c r="G26" s="42"/>
      <c r="H26" s="42"/>
      <c r="I26" s="42"/>
      <c r="J26" s="42"/>
      <c r="K26" s="42"/>
      <c r="L26" s="342">
        <v>0.21</v>
      </c>
      <c r="M26" s="341"/>
      <c r="N26" s="341"/>
      <c r="O26" s="341"/>
      <c r="P26" s="42"/>
      <c r="Q26" s="42"/>
      <c r="R26" s="42"/>
      <c r="S26" s="42"/>
      <c r="T26" s="42"/>
      <c r="U26" s="42"/>
      <c r="V26" s="42"/>
      <c r="W26" s="340">
        <f>ROUND(AZ51,2)</f>
        <v>0</v>
      </c>
      <c r="X26" s="341"/>
      <c r="Y26" s="341"/>
      <c r="Z26" s="341"/>
      <c r="AA26" s="341"/>
      <c r="AB26" s="341"/>
      <c r="AC26" s="341"/>
      <c r="AD26" s="341"/>
      <c r="AE26" s="341"/>
      <c r="AF26" s="42"/>
      <c r="AG26" s="42"/>
      <c r="AH26" s="42"/>
      <c r="AI26" s="42"/>
      <c r="AJ26" s="42"/>
      <c r="AK26" s="340">
        <f>ROUND(AV51,2)</f>
        <v>0</v>
      </c>
      <c r="AL26" s="341"/>
      <c r="AM26" s="341"/>
      <c r="AN26" s="341"/>
      <c r="AO26" s="341"/>
      <c r="AP26" s="42"/>
      <c r="AQ26" s="44"/>
      <c r="BE26" s="351"/>
    </row>
    <row r="27" spans="2:71" s="2" customFormat="1" ht="14.45" customHeight="1" x14ac:dyDescent="0.25">
      <c r="B27" s="41"/>
      <c r="C27" s="42"/>
      <c r="D27" s="42"/>
      <c r="E27" s="42"/>
      <c r="F27" s="43" t="s">
        <v>409</v>
      </c>
      <c r="G27" s="42"/>
      <c r="H27" s="42"/>
      <c r="I27" s="42"/>
      <c r="J27" s="42"/>
      <c r="K27" s="42"/>
      <c r="L27" s="342">
        <v>0.15</v>
      </c>
      <c r="M27" s="341"/>
      <c r="N27" s="341"/>
      <c r="O27" s="341"/>
      <c r="P27" s="42"/>
      <c r="Q27" s="42"/>
      <c r="R27" s="42"/>
      <c r="S27" s="42"/>
      <c r="T27" s="42"/>
      <c r="U27" s="42"/>
      <c r="V27" s="42"/>
      <c r="W27" s="340">
        <f>ROUND(BA51,2)</f>
        <v>0</v>
      </c>
      <c r="X27" s="341"/>
      <c r="Y27" s="341"/>
      <c r="Z27" s="341"/>
      <c r="AA27" s="341"/>
      <c r="AB27" s="341"/>
      <c r="AC27" s="341"/>
      <c r="AD27" s="341"/>
      <c r="AE27" s="341"/>
      <c r="AF27" s="42"/>
      <c r="AG27" s="42"/>
      <c r="AH27" s="42"/>
      <c r="AI27" s="42"/>
      <c r="AJ27" s="42"/>
      <c r="AK27" s="340">
        <f>ROUND(AW51,2)</f>
        <v>0</v>
      </c>
      <c r="AL27" s="341"/>
      <c r="AM27" s="341"/>
      <c r="AN27" s="341"/>
      <c r="AO27" s="341"/>
      <c r="AP27" s="42"/>
      <c r="AQ27" s="44"/>
      <c r="BE27" s="351"/>
    </row>
    <row r="28" spans="2:71" s="2" customFormat="1" ht="14.45" hidden="1" customHeight="1" x14ac:dyDescent="0.25">
      <c r="B28" s="41"/>
      <c r="C28" s="42"/>
      <c r="D28" s="42"/>
      <c r="E28" s="42"/>
      <c r="F28" s="43" t="s">
        <v>410</v>
      </c>
      <c r="G28" s="42"/>
      <c r="H28" s="42"/>
      <c r="I28" s="42"/>
      <c r="J28" s="42"/>
      <c r="K28" s="42"/>
      <c r="L28" s="342">
        <v>0.21</v>
      </c>
      <c r="M28" s="341"/>
      <c r="N28" s="341"/>
      <c r="O28" s="341"/>
      <c r="P28" s="42"/>
      <c r="Q28" s="42"/>
      <c r="R28" s="42"/>
      <c r="S28" s="42"/>
      <c r="T28" s="42"/>
      <c r="U28" s="42"/>
      <c r="V28" s="42"/>
      <c r="W28" s="340">
        <f>ROUND(BB51,2)</f>
        <v>0</v>
      </c>
      <c r="X28" s="341"/>
      <c r="Y28" s="341"/>
      <c r="Z28" s="341"/>
      <c r="AA28" s="341"/>
      <c r="AB28" s="341"/>
      <c r="AC28" s="341"/>
      <c r="AD28" s="341"/>
      <c r="AE28" s="341"/>
      <c r="AF28" s="42"/>
      <c r="AG28" s="42"/>
      <c r="AH28" s="42"/>
      <c r="AI28" s="42"/>
      <c r="AJ28" s="42"/>
      <c r="AK28" s="340">
        <v>0</v>
      </c>
      <c r="AL28" s="341"/>
      <c r="AM28" s="341"/>
      <c r="AN28" s="341"/>
      <c r="AO28" s="341"/>
      <c r="AP28" s="42"/>
      <c r="AQ28" s="44"/>
      <c r="BE28" s="351"/>
    </row>
    <row r="29" spans="2:71" s="2" customFormat="1" ht="14.45" hidden="1" customHeight="1" x14ac:dyDescent="0.25">
      <c r="B29" s="41"/>
      <c r="C29" s="42"/>
      <c r="D29" s="42"/>
      <c r="E29" s="42"/>
      <c r="F29" s="43" t="s">
        <v>411</v>
      </c>
      <c r="G29" s="42"/>
      <c r="H29" s="42"/>
      <c r="I29" s="42"/>
      <c r="J29" s="42"/>
      <c r="K29" s="42"/>
      <c r="L29" s="342">
        <v>0.15</v>
      </c>
      <c r="M29" s="341"/>
      <c r="N29" s="341"/>
      <c r="O29" s="341"/>
      <c r="P29" s="42"/>
      <c r="Q29" s="42"/>
      <c r="R29" s="42"/>
      <c r="S29" s="42"/>
      <c r="T29" s="42"/>
      <c r="U29" s="42"/>
      <c r="V29" s="42"/>
      <c r="W29" s="340">
        <f>ROUND(BC51,2)</f>
        <v>0</v>
      </c>
      <c r="X29" s="341"/>
      <c r="Y29" s="341"/>
      <c r="Z29" s="341"/>
      <c r="AA29" s="341"/>
      <c r="AB29" s="341"/>
      <c r="AC29" s="341"/>
      <c r="AD29" s="341"/>
      <c r="AE29" s="341"/>
      <c r="AF29" s="42"/>
      <c r="AG29" s="42"/>
      <c r="AH29" s="42"/>
      <c r="AI29" s="42"/>
      <c r="AJ29" s="42"/>
      <c r="AK29" s="340">
        <v>0</v>
      </c>
      <c r="AL29" s="341"/>
      <c r="AM29" s="341"/>
      <c r="AN29" s="341"/>
      <c r="AO29" s="341"/>
      <c r="AP29" s="42"/>
      <c r="AQ29" s="44"/>
      <c r="BE29" s="351"/>
    </row>
    <row r="30" spans="2:71" s="2" customFormat="1" ht="14.45" hidden="1" customHeight="1" x14ac:dyDescent="0.25">
      <c r="B30" s="41"/>
      <c r="C30" s="42"/>
      <c r="D30" s="42"/>
      <c r="E30" s="42"/>
      <c r="F30" s="43" t="s">
        <v>412</v>
      </c>
      <c r="G30" s="42"/>
      <c r="H30" s="42"/>
      <c r="I30" s="42"/>
      <c r="J30" s="42"/>
      <c r="K30" s="42"/>
      <c r="L30" s="342">
        <v>0</v>
      </c>
      <c r="M30" s="341"/>
      <c r="N30" s="341"/>
      <c r="O30" s="341"/>
      <c r="P30" s="42"/>
      <c r="Q30" s="42"/>
      <c r="R30" s="42"/>
      <c r="S30" s="42"/>
      <c r="T30" s="42"/>
      <c r="U30" s="42"/>
      <c r="V30" s="42"/>
      <c r="W30" s="340">
        <f>ROUND(BD51,2)</f>
        <v>0</v>
      </c>
      <c r="X30" s="341"/>
      <c r="Y30" s="341"/>
      <c r="Z30" s="341"/>
      <c r="AA30" s="341"/>
      <c r="AB30" s="341"/>
      <c r="AC30" s="341"/>
      <c r="AD30" s="341"/>
      <c r="AE30" s="341"/>
      <c r="AF30" s="42"/>
      <c r="AG30" s="42"/>
      <c r="AH30" s="42"/>
      <c r="AI30" s="42"/>
      <c r="AJ30" s="42"/>
      <c r="AK30" s="340">
        <v>0</v>
      </c>
      <c r="AL30" s="341"/>
      <c r="AM30" s="341"/>
      <c r="AN30" s="341"/>
      <c r="AO30" s="341"/>
      <c r="AP30" s="42"/>
      <c r="AQ30" s="44"/>
      <c r="BE30" s="351"/>
    </row>
    <row r="31" spans="2:71" s="1" customFormat="1" ht="6.95" customHeight="1" x14ac:dyDescent="0.25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9"/>
      <c r="BE31" s="336"/>
    </row>
    <row r="32" spans="2:71" s="1" customFormat="1" ht="25.9" customHeight="1" x14ac:dyDescent="0.25">
      <c r="B32" s="35"/>
      <c r="C32" s="45"/>
      <c r="D32" s="46" t="s">
        <v>413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414</v>
      </c>
      <c r="U32" s="47"/>
      <c r="V32" s="47"/>
      <c r="W32" s="47"/>
      <c r="X32" s="347" t="s">
        <v>415</v>
      </c>
      <c r="Y32" s="330"/>
      <c r="Z32" s="330"/>
      <c r="AA32" s="330"/>
      <c r="AB32" s="330"/>
      <c r="AC32" s="47"/>
      <c r="AD32" s="47"/>
      <c r="AE32" s="47"/>
      <c r="AF32" s="47"/>
      <c r="AG32" s="47"/>
      <c r="AH32" s="47"/>
      <c r="AI32" s="47"/>
      <c r="AJ32" s="47"/>
      <c r="AK32" s="348">
        <f>SUM(AK23:AK30)</f>
        <v>0</v>
      </c>
      <c r="AL32" s="330"/>
      <c r="AM32" s="330"/>
      <c r="AN32" s="330"/>
      <c r="AO32" s="349"/>
      <c r="AP32" s="45"/>
      <c r="AQ32" s="50"/>
      <c r="BE32" s="336"/>
    </row>
    <row r="33" spans="2:56" s="1" customFormat="1" ht="6.95" customHeight="1" x14ac:dyDescent="0.25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9"/>
    </row>
    <row r="34" spans="2:56" s="1" customFormat="1" ht="6.95" customHeight="1" x14ac:dyDescent="0.25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</row>
    <row r="38" spans="2:56" s="1" customFormat="1" ht="6.95" customHeight="1" x14ac:dyDescent="0.25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35"/>
    </row>
    <row r="39" spans="2:56" s="1" customFormat="1" ht="36.950000000000003" customHeight="1" x14ac:dyDescent="0.25">
      <c r="B39" s="35"/>
      <c r="C39" s="56" t="s">
        <v>416</v>
      </c>
      <c r="AR39" s="35"/>
    </row>
    <row r="40" spans="2:56" s="1" customFormat="1" ht="6.95" customHeight="1" x14ac:dyDescent="0.25">
      <c r="B40" s="35"/>
      <c r="AR40" s="35"/>
    </row>
    <row r="41" spans="2:56" s="3" customFormat="1" ht="14.45" customHeight="1" x14ac:dyDescent="0.25">
      <c r="B41" s="57"/>
      <c r="C41" s="58" t="s">
        <v>378</v>
      </c>
      <c r="L41" s="3" t="str">
        <f>K5</f>
        <v>strak</v>
      </c>
      <c r="AR41" s="57"/>
    </row>
    <row r="42" spans="2:56" s="4" customFormat="1" ht="36.950000000000003" customHeight="1" x14ac:dyDescent="0.25">
      <c r="B42" s="59"/>
      <c r="C42" s="60" t="s">
        <v>381</v>
      </c>
      <c r="L42" s="333" t="str">
        <f>K6</f>
        <v>Zateplení obvodového a střešního pláště</v>
      </c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R42" s="59"/>
    </row>
    <row r="43" spans="2:56" s="1" customFormat="1" ht="6.95" customHeight="1" x14ac:dyDescent="0.25">
      <c r="B43" s="35"/>
      <c r="AR43" s="35"/>
    </row>
    <row r="44" spans="2:56" s="1" customFormat="1" ht="15" x14ac:dyDescent="0.25">
      <c r="B44" s="35"/>
      <c r="C44" s="58" t="s">
        <v>388</v>
      </c>
      <c r="L44" s="61" t="str">
        <f>IF(K8="","",K8)</f>
        <v>Strakonice, Palackého náměstí 112</v>
      </c>
      <c r="AI44" s="58" t="s">
        <v>390</v>
      </c>
      <c r="AM44" s="335" t="str">
        <f>IF(AN8= "","",AN8)</f>
        <v>31.3.2016</v>
      </c>
      <c r="AN44" s="336"/>
      <c r="AR44" s="35"/>
    </row>
    <row r="45" spans="2:56" s="1" customFormat="1" ht="6.95" customHeight="1" x14ac:dyDescent="0.25">
      <c r="B45" s="35"/>
      <c r="AR45" s="35"/>
    </row>
    <row r="46" spans="2:56" s="1" customFormat="1" ht="15" x14ac:dyDescent="0.25">
      <c r="B46" s="35"/>
      <c r="C46" s="58" t="s">
        <v>394</v>
      </c>
      <c r="L46" s="3" t="str">
        <f>IF(E11= "","",E11)</f>
        <v xml:space="preserve"> </v>
      </c>
      <c r="AI46" s="58" t="s">
        <v>400</v>
      </c>
      <c r="AM46" s="337" t="str">
        <f>IF(E17="","",E17)</f>
        <v xml:space="preserve"> </v>
      </c>
      <c r="AN46" s="336"/>
      <c r="AO46" s="336"/>
      <c r="AP46" s="336"/>
      <c r="AR46" s="35"/>
      <c r="AS46" s="343" t="s">
        <v>417</v>
      </c>
      <c r="AT46" s="344"/>
      <c r="AU46" s="63"/>
      <c r="AV46" s="63"/>
      <c r="AW46" s="63"/>
      <c r="AX46" s="63"/>
      <c r="AY46" s="63"/>
      <c r="AZ46" s="63"/>
      <c r="BA46" s="63"/>
      <c r="BB46" s="63"/>
      <c r="BC46" s="63"/>
      <c r="BD46" s="64"/>
    </row>
    <row r="47" spans="2:56" s="1" customFormat="1" ht="15" x14ac:dyDescent="0.25">
      <c r="B47" s="35"/>
      <c r="C47" s="58" t="s">
        <v>398</v>
      </c>
      <c r="L47" s="3" t="str">
        <f>IF(E14= "Vyplň údaj","",E14)</f>
        <v/>
      </c>
      <c r="AR47" s="35"/>
      <c r="AS47" s="345"/>
      <c r="AT47" s="346"/>
      <c r="AU47" s="36"/>
      <c r="AV47" s="36"/>
      <c r="AW47" s="36"/>
      <c r="AX47" s="36"/>
      <c r="AY47" s="36"/>
      <c r="AZ47" s="36"/>
      <c r="BA47" s="36"/>
      <c r="BB47" s="36"/>
      <c r="BC47" s="36"/>
      <c r="BD47" s="66"/>
    </row>
    <row r="48" spans="2:56" s="1" customFormat="1" ht="10.9" customHeight="1" x14ac:dyDescent="0.25">
      <c r="B48" s="35"/>
      <c r="AR48" s="35"/>
      <c r="AS48" s="345"/>
      <c r="AT48" s="346"/>
      <c r="AU48" s="36"/>
      <c r="AV48" s="36"/>
      <c r="AW48" s="36"/>
      <c r="AX48" s="36"/>
      <c r="AY48" s="36"/>
      <c r="AZ48" s="36"/>
      <c r="BA48" s="36"/>
      <c r="BB48" s="36"/>
      <c r="BC48" s="36"/>
      <c r="BD48" s="66"/>
    </row>
    <row r="49" spans="1:91" s="1" customFormat="1" ht="29.25" customHeight="1" x14ac:dyDescent="0.25">
      <c r="B49" s="35"/>
      <c r="C49" s="329" t="s">
        <v>418</v>
      </c>
      <c r="D49" s="330"/>
      <c r="E49" s="330"/>
      <c r="F49" s="330"/>
      <c r="G49" s="330"/>
      <c r="H49" s="47"/>
      <c r="I49" s="331" t="s">
        <v>419</v>
      </c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2" t="s">
        <v>420</v>
      </c>
      <c r="AH49" s="330"/>
      <c r="AI49" s="330"/>
      <c r="AJ49" s="330"/>
      <c r="AK49" s="330"/>
      <c r="AL49" s="330"/>
      <c r="AM49" s="330"/>
      <c r="AN49" s="331" t="s">
        <v>421</v>
      </c>
      <c r="AO49" s="330"/>
      <c r="AP49" s="330"/>
      <c r="AQ49" s="67" t="s">
        <v>422</v>
      </c>
      <c r="AR49" s="35"/>
      <c r="AS49" s="68" t="s">
        <v>423</v>
      </c>
      <c r="AT49" s="69" t="s">
        <v>424</v>
      </c>
      <c r="AU49" s="69" t="s">
        <v>425</v>
      </c>
      <c r="AV49" s="69" t="s">
        <v>426</v>
      </c>
      <c r="AW49" s="69" t="s">
        <v>427</v>
      </c>
      <c r="AX49" s="69" t="s">
        <v>428</v>
      </c>
      <c r="AY49" s="69" t="s">
        <v>429</v>
      </c>
      <c r="AZ49" s="69" t="s">
        <v>430</v>
      </c>
      <c r="BA49" s="69" t="s">
        <v>431</v>
      </c>
      <c r="BB49" s="69" t="s">
        <v>432</v>
      </c>
      <c r="BC49" s="69" t="s">
        <v>433</v>
      </c>
      <c r="BD49" s="70" t="s">
        <v>434</v>
      </c>
    </row>
    <row r="50" spans="1:91" s="1" customFormat="1" ht="10.9" customHeight="1" x14ac:dyDescent="0.25">
      <c r="B50" s="35"/>
      <c r="AR50" s="35"/>
      <c r="AS50" s="71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4"/>
    </row>
    <row r="51" spans="1:91" s="4" customFormat="1" ht="32.450000000000003" customHeight="1" x14ac:dyDescent="0.25">
      <c r="B51" s="59"/>
      <c r="C51" s="72" t="s">
        <v>435</v>
      </c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338">
        <f>ROUND(SUM(AG52:AG53),2)</f>
        <v>0</v>
      </c>
      <c r="AH51" s="338"/>
      <c r="AI51" s="338"/>
      <c r="AJ51" s="338"/>
      <c r="AK51" s="338"/>
      <c r="AL51" s="338"/>
      <c r="AM51" s="338"/>
      <c r="AN51" s="339">
        <f>SUM(AG51,AT51)</f>
        <v>0</v>
      </c>
      <c r="AO51" s="339"/>
      <c r="AP51" s="339"/>
      <c r="AQ51" s="74" t="s">
        <v>385</v>
      </c>
      <c r="AR51" s="59"/>
      <c r="AS51" s="75">
        <f>ROUND(SUM(AS52:AS53),2)</f>
        <v>0</v>
      </c>
      <c r="AT51" s="76">
        <f>ROUND(SUM(AV51:AW51),2)</f>
        <v>0</v>
      </c>
      <c r="AU51" s="77">
        <f>ROUND(SUM(AU52:AU53),5)</f>
        <v>0</v>
      </c>
      <c r="AV51" s="76">
        <f>ROUND(AZ51*L26,2)</f>
        <v>0</v>
      </c>
      <c r="AW51" s="76">
        <f>ROUND(BA51*L27,2)</f>
        <v>0</v>
      </c>
      <c r="AX51" s="76">
        <f>ROUND(BB51*L26,2)</f>
        <v>0</v>
      </c>
      <c r="AY51" s="76">
        <f>ROUND(BC51*L27,2)</f>
        <v>0</v>
      </c>
      <c r="AZ51" s="76">
        <f>ROUND(SUM(AZ52:AZ53),2)</f>
        <v>0</v>
      </c>
      <c r="BA51" s="76">
        <f>ROUND(SUM(BA52:BA53),2)</f>
        <v>0</v>
      </c>
      <c r="BB51" s="76">
        <f>ROUND(SUM(BB52:BB53),2)</f>
        <v>0</v>
      </c>
      <c r="BC51" s="76">
        <f>ROUND(SUM(BC52:BC53),2)</f>
        <v>0</v>
      </c>
      <c r="BD51" s="78">
        <f>ROUND(SUM(BD52:BD53),2)</f>
        <v>0</v>
      </c>
      <c r="BS51" s="60" t="s">
        <v>436</v>
      </c>
      <c r="BT51" s="60" t="s">
        <v>437</v>
      </c>
      <c r="BU51" s="79" t="s">
        <v>438</v>
      </c>
      <c r="BV51" s="60" t="s">
        <v>439</v>
      </c>
      <c r="BW51" s="60" t="s">
        <v>370</v>
      </c>
      <c r="BX51" s="60" t="s">
        <v>440</v>
      </c>
      <c r="CL51" s="60" t="s">
        <v>385</v>
      </c>
    </row>
    <row r="52" spans="1:91" s="5" customFormat="1" ht="27.4" customHeight="1" x14ac:dyDescent="0.25">
      <c r="A52" s="234" t="s">
        <v>185</v>
      </c>
      <c r="B52" s="80"/>
      <c r="C52" s="81"/>
      <c r="D52" s="328" t="s">
        <v>441</v>
      </c>
      <c r="E52" s="327"/>
      <c r="F52" s="327"/>
      <c r="G52" s="327"/>
      <c r="H52" s="327"/>
      <c r="I52" s="82"/>
      <c r="J52" s="328" t="s">
        <v>442</v>
      </c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6">
        <f>'stav - Soupis předpokláda...'!J27</f>
        <v>0</v>
      </c>
      <c r="AH52" s="327"/>
      <c r="AI52" s="327"/>
      <c r="AJ52" s="327"/>
      <c r="AK52" s="327"/>
      <c r="AL52" s="327"/>
      <c r="AM52" s="327"/>
      <c r="AN52" s="326">
        <f>SUM(AG52,AT52)</f>
        <v>0</v>
      </c>
      <c r="AO52" s="327"/>
      <c r="AP52" s="327"/>
      <c r="AQ52" s="83" t="s">
        <v>443</v>
      </c>
      <c r="AR52" s="80"/>
      <c r="AS52" s="84">
        <v>0</v>
      </c>
      <c r="AT52" s="85">
        <f>ROUND(SUM(AV52:AW52),2)</f>
        <v>0</v>
      </c>
      <c r="AU52" s="86">
        <f>'stav - Soupis předpokláda...'!P97</f>
        <v>0</v>
      </c>
      <c r="AV52" s="85">
        <f>'stav - Soupis předpokláda...'!J30</f>
        <v>0</v>
      </c>
      <c r="AW52" s="85">
        <f>'stav - Soupis předpokláda...'!J31</f>
        <v>0</v>
      </c>
      <c r="AX52" s="85">
        <f>'stav - Soupis předpokláda...'!J32</f>
        <v>0</v>
      </c>
      <c r="AY52" s="85">
        <f>'stav - Soupis předpokláda...'!J33</f>
        <v>0</v>
      </c>
      <c r="AZ52" s="85">
        <f>'stav - Soupis předpokláda...'!F30</f>
        <v>0</v>
      </c>
      <c r="BA52" s="85">
        <f>'stav - Soupis předpokláda...'!F31</f>
        <v>0</v>
      </c>
      <c r="BB52" s="85">
        <f>'stav - Soupis předpokláda...'!F32</f>
        <v>0</v>
      </c>
      <c r="BC52" s="85">
        <f>'stav - Soupis předpokláda...'!F33</f>
        <v>0</v>
      </c>
      <c r="BD52" s="87">
        <f>'stav - Soupis předpokláda...'!F34</f>
        <v>0</v>
      </c>
      <c r="BT52" s="88" t="s">
        <v>387</v>
      </c>
      <c r="BV52" s="88" t="s">
        <v>439</v>
      </c>
      <c r="BW52" s="88" t="s">
        <v>444</v>
      </c>
      <c r="BX52" s="88" t="s">
        <v>370</v>
      </c>
      <c r="CL52" s="88" t="s">
        <v>385</v>
      </c>
      <c r="CM52" s="88" t="s">
        <v>445</v>
      </c>
    </row>
    <row r="53" spans="1:91" s="5" customFormat="1" ht="27.4" customHeight="1" x14ac:dyDescent="0.25">
      <c r="A53" s="234" t="s">
        <v>185</v>
      </c>
      <c r="B53" s="80"/>
      <c r="C53" s="81"/>
      <c r="D53" s="328" t="s">
        <v>446</v>
      </c>
      <c r="E53" s="327"/>
      <c r="F53" s="327"/>
      <c r="G53" s="327"/>
      <c r="H53" s="327"/>
      <c r="I53" s="82"/>
      <c r="J53" s="328" t="s">
        <v>447</v>
      </c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6">
        <f>'vrn - Vedlejší a ostatní ...'!J27</f>
        <v>0</v>
      </c>
      <c r="AH53" s="327"/>
      <c r="AI53" s="327"/>
      <c r="AJ53" s="327"/>
      <c r="AK53" s="327"/>
      <c r="AL53" s="327"/>
      <c r="AM53" s="327"/>
      <c r="AN53" s="326">
        <f>SUM(AG53,AT53)</f>
        <v>0</v>
      </c>
      <c r="AO53" s="327"/>
      <c r="AP53" s="327"/>
      <c r="AQ53" s="83" t="s">
        <v>443</v>
      </c>
      <c r="AR53" s="80"/>
      <c r="AS53" s="89">
        <v>0</v>
      </c>
      <c r="AT53" s="90">
        <f>ROUND(SUM(AV53:AW53),2)</f>
        <v>0</v>
      </c>
      <c r="AU53" s="91">
        <f>'vrn - Vedlejší a ostatní ...'!P81</f>
        <v>0</v>
      </c>
      <c r="AV53" s="90">
        <f>'vrn - Vedlejší a ostatní ...'!J30</f>
        <v>0</v>
      </c>
      <c r="AW53" s="90">
        <f>'vrn - Vedlejší a ostatní ...'!J31</f>
        <v>0</v>
      </c>
      <c r="AX53" s="90">
        <f>'vrn - Vedlejší a ostatní ...'!J32</f>
        <v>0</v>
      </c>
      <c r="AY53" s="90">
        <f>'vrn - Vedlejší a ostatní ...'!J33</f>
        <v>0</v>
      </c>
      <c r="AZ53" s="90">
        <f>'vrn - Vedlejší a ostatní ...'!F30</f>
        <v>0</v>
      </c>
      <c r="BA53" s="90">
        <f>'vrn - Vedlejší a ostatní ...'!F31</f>
        <v>0</v>
      </c>
      <c r="BB53" s="90">
        <f>'vrn - Vedlejší a ostatní ...'!F32</f>
        <v>0</v>
      </c>
      <c r="BC53" s="90">
        <f>'vrn - Vedlejší a ostatní ...'!F33</f>
        <v>0</v>
      </c>
      <c r="BD53" s="92">
        <f>'vrn - Vedlejší a ostatní ...'!F34</f>
        <v>0</v>
      </c>
      <c r="BT53" s="88" t="s">
        <v>387</v>
      </c>
      <c r="BV53" s="88" t="s">
        <v>439</v>
      </c>
      <c r="BW53" s="88" t="s">
        <v>448</v>
      </c>
      <c r="BX53" s="88" t="s">
        <v>370</v>
      </c>
      <c r="CL53" s="88" t="s">
        <v>385</v>
      </c>
      <c r="CM53" s="88" t="s">
        <v>445</v>
      </c>
    </row>
    <row r="54" spans="1:91" s="1" customFormat="1" ht="30" customHeight="1" x14ac:dyDescent="0.25">
      <c r="B54" s="35"/>
      <c r="AR54" s="35"/>
    </row>
    <row r="55" spans="1:91" s="1" customFormat="1" ht="6.95" customHeight="1" x14ac:dyDescent="0.25"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35"/>
    </row>
  </sheetData>
  <sheetProtection formatColumns="0" formatRows="0" sort="0" autoFilter="0"/>
  <mergeCells count="45"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BE5:BE32"/>
    <mergeCell ref="K5:AO5"/>
    <mergeCell ref="K6:AO6"/>
    <mergeCell ref="E14:AJ14"/>
    <mergeCell ref="E20:AN20"/>
    <mergeCell ref="L28:O28"/>
    <mergeCell ref="W28:AE28"/>
    <mergeCell ref="AS46:AT48"/>
    <mergeCell ref="L30:O30"/>
    <mergeCell ref="W30:AE30"/>
    <mergeCell ref="AK30:AO30"/>
    <mergeCell ref="X32:AB32"/>
    <mergeCell ref="AK32:AO32"/>
    <mergeCell ref="AG51:AM51"/>
    <mergeCell ref="AN51:AP51"/>
    <mergeCell ref="AK28:AO28"/>
    <mergeCell ref="L29:O29"/>
    <mergeCell ref="W29:AE29"/>
    <mergeCell ref="AK29:AO29"/>
    <mergeCell ref="I49:AF49"/>
    <mergeCell ref="AG49:AM49"/>
    <mergeCell ref="AN49:AP49"/>
    <mergeCell ref="L42:AO42"/>
    <mergeCell ref="AM44:AN44"/>
    <mergeCell ref="AM46:AP46"/>
    <mergeCell ref="AR2:BE2"/>
    <mergeCell ref="AN53:AP53"/>
    <mergeCell ref="AG53:AM53"/>
    <mergeCell ref="D53:H53"/>
    <mergeCell ref="J53:AF53"/>
    <mergeCell ref="AN52:AP52"/>
    <mergeCell ref="AG52:AM52"/>
    <mergeCell ref="D52:H52"/>
    <mergeCell ref="J52:AF52"/>
    <mergeCell ref="C49:G49"/>
  </mergeCells>
  <phoneticPr fontId="44" type="noConversion"/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stav - Soupis předpokláda...'!C2" tooltip="stav - Soupis předpokláda..." display="/"/>
    <hyperlink ref="A53" location="'vrn - Vedlejší a ostatní ...'!C2" tooltip="vrn - Vedlejší a ostatní ..." display="/"/>
  </hyperlinks>
  <pageMargins left="0.58333331346511841" right="0.58333331346511841" top="0.58333331346511841" bottom="0.58333331346511841" header="0" footer="0"/>
  <pageSetup paperSize="9" fitToHeight="100" orientation="landscape" blackAndWhite="1" errors="blank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R579"/>
  <sheetViews>
    <sheetView showGridLines="0" zoomScale="85" zoomScaleNormal="85" workbookViewId="0">
      <pane ySplit="1" topLeftCell="A335" activePane="bottomLeft" state="frozen"/>
      <selection pane="bottomLeft" activeCell="I352" sqref="I352"/>
    </sheetView>
  </sheetViews>
  <sheetFormatPr defaultRowHeight="13.5" x14ac:dyDescent="0.3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6" width="64.28515625" customWidth="1"/>
    <col min="7" max="7" width="7.42578125" customWidth="1"/>
    <col min="8" max="8" width="9.5703125" customWidth="1"/>
    <col min="9" max="9" width="10.85546875" style="93" customWidth="1"/>
    <col min="10" max="10" width="20.140625" customWidth="1"/>
    <col min="11" max="11" width="13.28515625" customWidth="1"/>
    <col min="12" max="12" width="9.140625" customWidth="1"/>
    <col min="13" max="18" width="0" hidden="1" customWidth="1"/>
    <col min="19" max="19" width="7" hidden="1" customWidth="1"/>
    <col min="20" max="20" width="25.425781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  <col min="32" max="43" width="9.140625" customWidth="1"/>
    <col min="44" max="65" width="0" hidden="1" customWidth="1"/>
  </cols>
  <sheetData>
    <row r="1" spans="1:70" ht="21.75" customHeight="1" x14ac:dyDescent="0.3">
      <c r="A1" s="16"/>
      <c r="B1" s="236"/>
      <c r="C1" s="236"/>
      <c r="D1" s="235" t="s">
        <v>366</v>
      </c>
      <c r="E1" s="236"/>
      <c r="F1" s="237" t="s">
        <v>186</v>
      </c>
      <c r="G1" s="362" t="s">
        <v>187</v>
      </c>
      <c r="H1" s="362"/>
      <c r="I1" s="242"/>
      <c r="J1" s="237" t="s">
        <v>188</v>
      </c>
      <c r="K1" s="235" t="s">
        <v>449</v>
      </c>
      <c r="L1" s="237" t="s">
        <v>189</v>
      </c>
      <c r="M1" s="237"/>
      <c r="N1" s="237"/>
      <c r="O1" s="237"/>
      <c r="P1" s="237"/>
      <c r="Q1" s="237"/>
      <c r="R1" s="237"/>
      <c r="S1" s="237"/>
      <c r="T1" s="237"/>
      <c r="U1" s="233"/>
      <c r="V1" s="23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 x14ac:dyDescent="0.3"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AT2" s="18" t="s">
        <v>444</v>
      </c>
      <c r="AZ2" s="18" t="s">
        <v>450</v>
      </c>
      <c r="BA2" s="18" t="s">
        <v>385</v>
      </c>
      <c r="BB2" s="18" t="s">
        <v>385</v>
      </c>
      <c r="BC2" s="18" t="s">
        <v>451</v>
      </c>
      <c r="BD2" s="18" t="s">
        <v>445</v>
      </c>
    </row>
    <row r="3" spans="1:70" ht="6.95" customHeight="1" x14ac:dyDescent="0.3">
      <c r="B3" s="19"/>
      <c r="C3" s="20"/>
      <c r="D3" s="20"/>
      <c r="E3" s="20"/>
      <c r="F3" s="20"/>
      <c r="G3" s="20"/>
      <c r="H3" s="20"/>
      <c r="I3" s="94"/>
      <c r="J3" s="20"/>
      <c r="K3" s="21"/>
      <c r="AT3" s="18" t="s">
        <v>445</v>
      </c>
      <c r="AZ3" s="18" t="s">
        <v>452</v>
      </c>
      <c r="BA3" s="18" t="s">
        <v>385</v>
      </c>
      <c r="BB3" s="18" t="s">
        <v>385</v>
      </c>
      <c r="BC3" s="18" t="s">
        <v>453</v>
      </c>
      <c r="BD3" s="18" t="s">
        <v>445</v>
      </c>
    </row>
    <row r="4" spans="1:70" ht="36.950000000000003" customHeight="1" x14ac:dyDescent="0.3">
      <c r="B4" s="22"/>
      <c r="C4" s="23"/>
      <c r="D4" s="24" t="s">
        <v>454</v>
      </c>
      <c r="E4" s="23"/>
      <c r="F4" s="23"/>
      <c r="G4" s="23"/>
      <c r="H4" s="23"/>
      <c r="I4" s="95"/>
      <c r="J4" s="23"/>
      <c r="K4" s="25"/>
      <c r="M4" s="26" t="s">
        <v>375</v>
      </c>
      <c r="AT4" s="18" t="s">
        <v>369</v>
      </c>
      <c r="AZ4" s="18" t="s">
        <v>455</v>
      </c>
      <c r="BA4" s="18" t="s">
        <v>385</v>
      </c>
      <c r="BB4" s="18" t="s">
        <v>385</v>
      </c>
      <c r="BC4" s="18" t="s">
        <v>456</v>
      </c>
      <c r="BD4" s="18" t="s">
        <v>445</v>
      </c>
    </row>
    <row r="5" spans="1:70" ht="6.95" customHeight="1" x14ac:dyDescent="0.3">
      <c r="B5" s="22"/>
      <c r="C5" s="23"/>
      <c r="D5" s="23"/>
      <c r="E5" s="23"/>
      <c r="F5" s="23"/>
      <c r="G5" s="23"/>
      <c r="H5" s="23"/>
      <c r="I5" s="95"/>
      <c r="J5" s="23"/>
      <c r="K5" s="25"/>
      <c r="AZ5" s="18" t="s">
        <v>457</v>
      </c>
      <c r="BA5" s="18" t="s">
        <v>385</v>
      </c>
      <c r="BB5" s="18" t="s">
        <v>385</v>
      </c>
      <c r="BC5" s="18" t="s">
        <v>458</v>
      </c>
      <c r="BD5" s="18" t="s">
        <v>445</v>
      </c>
    </row>
    <row r="6" spans="1:70" ht="15" x14ac:dyDescent="0.3">
      <c r="B6" s="22"/>
      <c r="C6" s="23"/>
      <c r="D6" s="31" t="s">
        <v>381</v>
      </c>
      <c r="E6" s="23"/>
      <c r="F6" s="23"/>
      <c r="G6" s="23"/>
      <c r="H6" s="23"/>
      <c r="I6" s="95"/>
      <c r="J6" s="23"/>
      <c r="K6" s="25"/>
      <c r="AZ6" s="18" t="s">
        <v>459</v>
      </c>
      <c r="BA6" s="18" t="s">
        <v>385</v>
      </c>
      <c r="BB6" s="18" t="s">
        <v>385</v>
      </c>
      <c r="BC6" s="18" t="s">
        <v>460</v>
      </c>
      <c r="BD6" s="18" t="s">
        <v>445</v>
      </c>
    </row>
    <row r="7" spans="1:70" ht="20.45" customHeight="1" x14ac:dyDescent="0.3">
      <c r="B7" s="22"/>
      <c r="C7" s="23"/>
      <c r="D7" s="23"/>
      <c r="E7" s="363" t="str">
        <f>'Rekapitulace stavby'!K6</f>
        <v>Zateplení obvodového a střešního pláště</v>
      </c>
      <c r="F7" s="353"/>
      <c r="G7" s="353"/>
      <c r="H7" s="353"/>
      <c r="I7" s="95"/>
      <c r="J7" s="23"/>
      <c r="K7" s="25"/>
      <c r="AZ7" s="18" t="s">
        <v>461</v>
      </c>
      <c r="BA7" s="18" t="s">
        <v>385</v>
      </c>
      <c r="BB7" s="18" t="s">
        <v>385</v>
      </c>
      <c r="BC7" s="18" t="s">
        <v>462</v>
      </c>
      <c r="BD7" s="18" t="s">
        <v>445</v>
      </c>
    </row>
    <row r="8" spans="1:70" s="1" customFormat="1" ht="15" x14ac:dyDescent="0.25">
      <c r="B8" s="35"/>
      <c r="C8" s="36"/>
      <c r="D8" s="31" t="s">
        <v>463</v>
      </c>
      <c r="E8" s="36"/>
      <c r="F8" s="36"/>
      <c r="G8" s="36"/>
      <c r="H8" s="36"/>
      <c r="I8" s="96"/>
      <c r="J8" s="36"/>
      <c r="K8" s="39"/>
      <c r="AZ8" s="18" t="s">
        <v>464</v>
      </c>
      <c r="BA8" s="18" t="s">
        <v>385</v>
      </c>
      <c r="BB8" s="18" t="s">
        <v>385</v>
      </c>
      <c r="BC8" s="18" t="s">
        <v>465</v>
      </c>
      <c r="BD8" s="18" t="s">
        <v>445</v>
      </c>
    </row>
    <row r="9" spans="1:70" s="1" customFormat="1" ht="36.950000000000003" customHeight="1" x14ac:dyDescent="0.25">
      <c r="B9" s="35"/>
      <c r="C9" s="36"/>
      <c r="D9" s="36"/>
      <c r="E9" s="360" t="s">
        <v>466</v>
      </c>
      <c r="F9" s="346"/>
      <c r="G9" s="346"/>
      <c r="H9" s="346"/>
      <c r="I9" s="96"/>
      <c r="J9" s="36"/>
      <c r="K9" s="39"/>
      <c r="AZ9" s="18" t="s">
        <v>467</v>
      </c>
      <c r="BA9" s="18" t="s">
        <v>385</v>
      </c>
      <c r="BB9" s="18" t="s">
        <v>385</v>
      </c>
      <c r="BC9" s="18" t="s">
        <v>468</v>
      </c>
      <c r="BD9" s="18" t="s">
        <v>445</v>
      </c>
    </row>
    <row r="10" spans="1:70" s="1" customFormat="1" x14ac:dyDescent="0.25">
      <c r="B10" s="35"/>
      <c r="C10" s="36"/>
      <c r="D10" s="36"/>
      <c r="E10" s="36"/>
      <c r="F10" s="36"/>
      <c r="G10" s="36"/>
      <c r="H10" s="36"/>
      <c r="I10" s="96"/>
      <c r="J10" s="36"/>
      <c r="K10" s="39"/>
      <c r="AZ10" s="18" t="s">
        <v>469</v>
      </c>
      <c r="BA10" s="18" t="s">
        <v>385</v>
      </c>
      <c r="BB10" s="18" t="s">
        <v>385</v>
      </c>
      <c r="BC10" s="18" t="s">
        <v>470</v>
      </c>
      <c r="BD10" s="18" t="s">
        <v>445</v>
      </c>
    </row>
    <row r="11" spans="1:70" s="1" customFormat="1" ht="14.45" customHeight="1" x14ac:dyDescent="0.25">
      <c r="B11" s="35"/>
      <c r="C11" s="36"/>
      <c r="D11" s="31" t="s">
        <v>384</v>
      </c>
      <c r="E11" s="36"/>
      <c r="F11" s="29" t="s">
        <v>385</v>
      </c>
      <c r="G11" s="36"/>
      <c r="H11" s="36"/>
      <c r="I11" s="97" t="s">
        <v>386</v>
      </c>
      <c r="J11" s="29" t="s">
        <v>385</v>
      </c>
      <c r="K11" s="39"/>
      <c r="AZ11" s="18" t="s">
        <v>471</v>
      </c>
      <c r="BA11" s="18" t="s">
        <v>385</v>
      </c>
      <c r="BB11" s="18" t="s">
        <v>385</v>
      </c>
      <c r="BC11" s="18" t="s">
        <v>472</v>
      </c>
      <c r="BD11" s="18" t="s">
        <v>445</v>
      </c>
    </row>
    <row r="12" spans="1:70" s="1" customFormat="1" ht="14.45" customHeight="1" x14ac:dyDescent="0.25">
      <c r="B12" s="35"/>
      <c r="C12" s="36"/>
      <c r="D12" s="31" t="s">
        <v>388</v>
      </c>
      <c r="E12" s="36"/>
      <c r="F12" s="29" t="s">
        <v>389</v>
      </c>
      <c r="G12" s="36"/>
      <c r="H12" s="36"/>
      <c r="I12" s="97" t="s">
        <v>390</v>
      </c>
      <c r="J12" s="98" t="str">
        <f>'Rekapitulace stavby'!AN8</f>
        <v>31.3.2016</v>
      </c>
      <c r="K12" s="39"/>
      <c r="AZ12" s="18" t="s">
        <v>473</v>
      </c>
      <c r="BA12" s="18" t="s">
        <v>385</v>
      </c>
      <c r="BB12" s="18" t="s">
        <v>385</v>
      </c>
      <c r="BC12" s="18" t="s">
        <v>474</v>
      </c>
      <c r="BD12" s="18" t="s">
        <v>445</v>
      </c>
    </row>
    <row r="13" spans="1:70" s="1" customFormat="1" ht="10.9" customHeight="1" x14ac:dyDescent="0.25">
      <c r="B13" s="35"/>
      <c r="C13" s="36"/>
      <c r="D13" s="36"/>
      <c r="E13" s="36"/>
      <c r="F13" s="36"/>
      <c r="G13" s="36"/>
      <c r="H13" s="36"/>
      <c r="I13" s="96"/>
      <c r="J13" s="36"/>
      <c r="K13" s="39"/>
      <c r="AZ13" s="18" t="s">
        <v>475</v>
      </c>
      <c r="BA13" s="18" t="s">
        <v>385</v>
      </c>
      <c r="BB13" s="18" t="s">
        <v>385</v>
      </c>
      <c r="BC13" s="18" t="s">
        <v>476</v>
      </c>
      <c r="BD13" s="18" t="s">
        <v>445</v>
      </c>
    </row>
    <row r="14" spans="1:70" s="1" customFormat="1" ht="14.45" customHeight="1" x14ac:dyDescent="0.25">
      <c r="B14" s="35"/>
      <c r="C14" s="36"/>
      <c r="D14" s="31" t="s">
        <v>394</v>
      </c>
      <c r="E14" s="36"/>
      <c r="F14" s="36"/>
      <c r="G14" s="36"/>
      <c r="H14" s="36"/>
      <c r="I14" s="97" t="s">
        <v>395</v>
      </c>
      <c r="J14" s="29" t="s">
        <v>385</v>
      </c>
      <c r="K14" s="39"/>
      <c r="AZ14" s="18" t="s">
        <v>477</v>
      </c>
      <c r="BA14" s="18" t="s">
        <v>385</v>
      </c>
      <c r="BB14" s="18" t="s">
        <v>385</v>
      </c>
      <c r="BC14" s="18" t="s">
        <v>478</v>
      </c>
      <c r="BD14" s="18" t="s">
        <v>445</v>
      </c>
    </row>
    <row r="15" spans="1:70" s="1" customFormat="1" ht="18" customHeight="1" x14ac:dyDescent="0.25">
      <c r="B15" s="35"/>
      <c r="C15" s="36"/>
      <c r="D15" s="36"/>
      <c r="E15" s="29" t="s">
        <v>396</v>
      </c>
      <c r="F15" s="36"/>
      <c r="G15" s="36"/>
      <c r="H15" s="36"/>
      <c r="I15" s="97" t="s">
        <v>397</v>
      </c>
      <c r="J15" s="29" t="s">
        <v>385</v>
      </c>
      <c r="K15" s="39"/>
      <c r="AZ15" s="18" t="s">
        <v>479</v>
      </c>
      <c r="BA15" s="18" t="s">
        <v>385</v>
      </c>
      <c r="BB15" s="18" t="s">
        <v>385</v>
      </c>
      <c r="BC15" s="18" t="s">
        <v>480</v>
      </c>
      <c r="BD15" s="18" t="s">
        <v>445</v>
      </c>
    </row>
    <row r="16" spans="1:70" s="1" customFormat="1" ht="6.95" customHeight="1" x14ac:dyDescent="0.25">
      <c r="B16" s="35"/>
      <c r="C16" s="36"/>
      <c r="D16" s="36"/>
      <c r="E16" s="36"/>
      <c r="F16" s="36"/>
      <c r="G16" s="36"/>
      <c r="H16" s="36"/>
      <c r="I16" s="96"/>
      <c r="J16" s="36"/>
      <c r="K16" s="39"/>
      <c r="AZ16" s="18" t="s">
        <v>481</v>
      </c>
      <c r="BA16" s="18" t="s">
        <v>385</v>
      </c>
      <c r="BB16" s="18" t="s">
        <v>385</v>
      </c>
      <c r="BC16" s="18" t="s">
        <v>482</v>
      </c>
      <c r="BD16" s="18" t="s">
        <v>445</v>
      </c>
    </row>
    <row r="17" spans="2:56" s="1" customFormat="1" ht="14.45" customHeight="1" x14ac:dyDescent="0.25">
      <c r="B17" s="35"/>
      <c r="C17" s="36"/>
      <c r="D17" s="31" t="s">
        <v>398</v>
      </c>
      <c r="E17" s="36"/>
      <c r="F17" s="36"/>
      <c r="G17" s="36"/>
      <c r="H17" s="36"/>
      <c r="I17" s="97" t="s">
        <v>395</v>
      </c>
      <c r="J17" s="29" t="str">
        <f>IF('Rekapitulace stavby'!AN13="Vyplň údaj","",IF('Rekapitulace stavby'!AN13="","",'Rekapitulace stavby'!AN13))</f>
        <v/>
      </c>
      <c r="K17" s="39"/>
      <c r="AZ17" s="18" t="s">
        <v>483</v>
      </c>
      <c r="BA17" s="18" t="s">
        <v>385</v>
      </c>
      <c r="BB17" s="18" t="s">
        <v>385</v>
      </c>
      <c r="BC17" s="18" t="s">
        <v>484</v>
      </c>
      <c r="BD17" s="18" t="s">
        <v>445</v>
      </c>
    </row>
    <row r="18" spans="2:56" s="1" customFormat="1" ht="18" customHeight="1" x14ac:dyDescent="0.25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97" t="s">
        <v>397</v>
      </c>
      <c r="J18" s="29" t="str">
        <f>IF('Rekapitulace stavby'!AN14="Vyplň údaj","",IF('Rekapitulace stavby'!AN14="","",'Rekapitulace stavby'!AN14))</f>
        <v/>
      </c>
      <c r="K18" s="39"/>
      <c r="AZ18" s="18" t="s">
        <v>485</v>
      </c>
      <c r="BA18" s="18" t="s">
        <v>385</v>
      </c>
      <c r="BB18" s="18" t="s">
        <v>385</v>
      </c>
      <c r="BC18" s="18" t="s">
        <v>486</v>
      </c>
      <c r="BD18" s="18" t="s">
        <v>445</v>
      </c>
    </row>
    <row r="19" spans="2:56" s="1" customFormat="1" ht="6.95" customHeight="1" x14ac:dyDescent="0.25">
      <c r="B19" s="35"/>
      <c r="C19" s="36"/>
      <c r="D19" s="36"/>
      <c r="E19" s="36"/>
      <c r="F19" s="36"/>
      <c r="G19" s="36"/>
      <c r="H19" s="36"/>
      <c r="I19" s="96"/>
      <c r="J19" s="36"/>
      <c r="K19" s="39"/>
      <c r="AZ19" s="18" t="s">
        <v>487</v>
      </c>
      <c r="BA19" s="18" t="s">
        <v>385</v>
      </c>
      <c r="BB19" s="18" t="s">
        <v>385</v>
      </c>
      <c r="BC19" s="18" t="s">
        <v>488</v>
      </c>
      <c r="BD19" s="18" t="s">
        <v>445</v>
      </c>
    </row>
    <row r="20" spans="2:56" s="1" customFormat="1" ht="14.45" customHeight="1" x14ac:dyDescent="0.25">
      <c r="B20" s="35"/>
      <c r="C20" s="36"/>
      <c r="D20" s="31" t="s">
        <v>400</v>
      </c>
      <c r="E20" s="36"/>
      <c r="F20" s="36"/>
      <c r="G20" s="36"/>
      <c r="H20" s="36"/>
      <c r="I20" s="97" t="s">
        <v>395</v>
      </c>
      <c r="J20" s="29" t="s">
        <v>385</v>
      </c>
      <c r="K20" s="39"/>
      <c r="AZ20" s="18" t="s">
        <v>489</v>
      </c>
      <c r="BA20" s="18" t="s">
        <v>385</v>
      </c>
      <c r="BB20" s="18" t="s">
        <v>385</v>
      </c>
      <c r="BC20" s="18" t="s">
        <v>490</v>
      </c>
      <c r="BD20" s="18" t="s">
        <v>445</v>
      </c>
    </row>
    <row r="21" spans="2:56" s="1" customFormat="1" ht="18" customHeight="1" x14ac:dyDescent="0.25">
      <c r="B21" s="35"/>
      <c r="C21" s="36"/>
      <c r="D21" s="36"/>
      <c r="E21" s="29" t="s">
        <v>396</v>
      </c>
      <c r="F21" s="36"/>
      <c r="G21" s="36"/>
      <c r="H21" s="36"/>
      <c r="I21" s="97" t="s">
        <v>397</v>
      </c>
      <c r="J21" s="29" t="s">
        <v>385</v>
      </c>
      <c r="K21" s="39"/>
      <c r="AZ21" s="18" t="s">
        <v>491</v>
      </c>
      <c r="BA21" s="18" t="s">
        <v>385</v>
      </c>
      <c r="BB21" s="18" t="s">
        <v>385</v>
      </c>
      <c r="BC21" s="18" t="s">
        <v>492</v>
      </c>
      <c r="BD21" s="18" t="s">
        <v>445</v>
      </c>
    </row>
    <row r="22" spans="2:56" s="1" customFormat="1" ht="6.95" customHeight="1" x14ac:dyDescent="0.25">
      <c r="B22" s="35"/>
      <c r="C22" s="36"/>
      <c r="D22" s="36"/>
      <c r="E22" s="36"/>
      <c r="F22" s="36"/>
      <c r="G22" s="36"/>
      <c r="H22" s="36"/>
      <c r="I22" s="96"/>
      <c r="J22" s="36"/>
      <c r="K22" s="39"/>
      <c r="AZ22" s="18" t="s">
        <v>493</v>
      </c>
      <c r="BA22" s="18" t="s">
        <v>385</v>
      </c>
      <c r="BB22" s="18" t="s">
        <v>385</v>
      </c>
      <c r="BC22" s="18" t="s">
        <v>494</v>
      </c>
      <c r="BD22" s="18" t="s">
        <v>445</v>
      </c>
    </row>
    <row r="23" spans="2:56" s="1" customFormat="1" ht="14.45" customHeight="1" x14ac:dyDescent="0.25">
      <c r="B23" s="35"/>
      <c r="C23" s="36"/>
      <c r="D23" s="31" t="s">
        <v>402</v>
      </c>
      <c r="E23" s="36"/>
      <c r="F23" s="36"/>
      <c r="G23" s="36"/>
      <c r="H23" s="36"/>
      <c r="I23" s="96"/>
      <c r="J23" s="36"/>
      <c r="K23" s="39"/>
      <c r="AZ23" s="18" t="s">
        <v>495</v>
      </c>
      <c r="BA23" s="18" t="s">
        <v>385</v>
      </c>
      <c r="BB23" s="18" t="s">
        <v>385</v>
      </c>
      <c r="BC23" s="18" t="s">
        <v>496</v>
      </c>
      <c r="BD23" s="18" t="s">
        <v>445</v>
      </c>
    </row>
    <row r="24" spans="2:56" s="6" customFormat="1" ht="20.45" customHeight="1" x14ac:dyDescent="0.25">
      <c r="B24" s="99"/>
      <c r="C24" s="100"/>
      <c r="D24" s="100"/>
      <c r="E24" s="356" t="s">
        <v>385</v>
      </c>
      <c r="F24" s="364"/>
      <c r="G24" s="364"/>
      <c r="H24" s="364"/>
      <c r="I24" s="101"/>
      <c r="J24" s="100"/>
      <c r="K24" s="102"/>
      <c r="AZ24" s="103" t="s">
        <v>497</v>
      </c>
      <c r="BA24" s="103" t="s">
        <v>385</v>
      </c>
      <c r="BB24" s="103" t="s">
        <v>385</v>
      </c>
      <c r="BC24" s="103" t="s">
        <v>498</v>
      </c>
      <c r="BD24" s="103" t="s">
        <v>445</v>
      </c>
    </row>
    <row r="25" spans="2:56" s="1" customFormat="1" ht="6.95" customHeight="1" x14ac:dyDescent="0.25">
      <c r="B25" s="35"/>
      <c r="C25" s="36"/>
      <c r="D25" s="36"/>
      <c r="E25" s="36"/>
      <c r="F25" s="36"/>
      <c r="G25" s="36"/>
      <c r="H25" s="36"/>
      <c r="I25" s="96"/>
      <c r="J25" s="36"/>
      <c r="K25" s="39"/>
      <c r="AZ25" s="18" t="s">
        <v>499</v>
      </c>
      <c r="BA25" s="18" t="s">
        <v>385</v>
      </c>
      <c r="BB25" s="18" t="s">
        <v>385</v>
      </c>
      <c r="BC25" s="18" t="s">
        <v>500</v>
      </c>
      <c r="BD25" s="18" t="s">
        <v>445</v>
      </c>
    </row>
    <row r="26" spans="2:56" s="1" customFormat="1" ht="6.95" customHeight="1" x14ac:dyDescent="0.25">
      <c r="B26" s="35"/>
      <c r="C26" s="36"/>
      <c r="D26" s="63"/>
      <c r="E26" s="63"/>
      <c r="F26" s="63"/>
      <c r="G26" s="63"/>
      <c r="H26" s="63"/>
      <c r="I26" s="104"/>
      <c r="J26" s="63"/>
      <c r="K26" s="105"/>
      <c r="AZ26" s="18" t="s">
        <v>501</v>
      </c>
      <c r="BA26" s="18" t="s">
        <v>385</v>
      </c>
      <c r="BB26" s="18" t="s">
        <v>385</v>
      </c>
      <c r="BC26" s="18" t="s">
        <v>502</v>
      </c>
      <c r="BD26" s="18" t="s">
        <v>445</v>
      </c>
    </row>
    <row r="27" spans="2:56" s="1" customFormat="1" ht="25.35" customHeight="1" x14ac:dyDescent="0.25">
      <c r="B27" s="35"/>
      <c r="C27" s="36"/>
      <c r="D27" s="106" t="s">
        <v>403</v>
      </c>
      <c r="E27" s="36"/>
      <c r="F27" s="36"/>
      <c r="G27" s="36"/>
      <c r="H27" s="36"/>
      <c r="I27" s="96"/>
      <c r="J27" s="107">
        <f>ROUND(J97,2)</f>
        <v>0</v>
      </c>
      <c r="K27" s="39"/>
      <c r="AZ27" s="18" t="s">
        <v>503</v>
      </c>
      <c r="BA27" s="18" t="s">
        <v>385</v>
      </c>
      <c r="BB27" s="18" t="s">
        <v>385</v>
      </c>
      <c r="BC27" s="18" t="s">
        <v>504</v>
      </c>
      <c r="BD27" s="18" t="s">
        <v>445</v>
      </c>
    </row>
    <row r="28" spans="2:56" s="1" customFormat="1" ht="6.95" customHeight="1" x14ac:dyDescent="0.25">
      <c r="B28" s="35"/>
      <c r="C28" s="36"/>
      <c r="D28" s="63"/>
      <c r="E28" s="63"/>
      <c r="F28" s="63"/>
      <c r="G28" s="63"/>
      <c r="H28" s="63"/>
      <c r="I28" s="104"/>
      <c r="J28" s="63"/>
      <c r="K28" s="105"/>
      <c r="AZ28" s="18" t="s">
        <v>505</v>
      </c>
      <c r="BA28" s="18" t="s">
        <v>385</v>
      </c>
      <c r="BB28" s="18" t="s">
        <v>385</v>
      </c>
      <c r="BC28" s="18" t="s">
        <v>458</v>
      </c>
      <c r="BD28" s="18" t="s">
        <v>445</v>
      </c>
    </row>
    <row r="29" spans="2:56" s="1" customFormat="1" ht="14.45" customHeight="1" x14ac:dyDescent="0.25">
      <c r="B29" s="35"/>
      <c r="C29" s="36"/>
      <c r="D29" s="36"/>
      <c r="E29" s="36"/>
      <c r="F29" s="40" t="s">
        <v>405</v>
      </c>
      <c r="G29" s="36"/>
      <c r="H29" s="36"/>
      <c r="I29" s="108" t="s">
        <v>404</v>
      </c>
      <c r="J29" s="40" t="s">
        <v>406</v>
      </c>
      <c r="K29" s="39"/>
      <c r="AZ29" s="18" t="s">
        <v>506</v>
      </c>
      <c r="BA29" s="18" t="s">
        <v>385</v>
      </c>
      <c r="BB29" s="18" t="s">
        <v>385</v>
      </c>
      <c r="BC29" s="18" t="s">
        <v>507</v>
      </c>
      <c r="BD29" s="18" t="s">
        <v>445</v>
      </c>
    </row>
    <row r="30" spans="2:56" s="1" customFormat="1" ht="14.45" customHeight="1" x14ac:dyDescent="0.25">
      <c r="B30" s="35"/>
      <c r="C30" s="36"/>
      <c r="D30" s="43" t="s">
        <v>407</v>
      </c>
      <c r="E30" s="43" t="s">
        <v>408</v>
      </c>
      <c r="F30" s="109">
        <f>ROUND(SUM(BE97:BE577), 2)</f>
        <v>0</v>
      </c>
      <c r="G30" s="36"/>
      <c r="H30" s="36"/>
      <c r="I30" s="110">
        <v>0.21</v>
      </c>
      <c r="J30" s="109">
        <f>ROUND(ROUND((SUM(BE97:BE577)), 2)*I30, 2)</f>
        <v>0</v>
      </c>
      <c r="K30" s="39"/>
      <c r="AZ30" s="18" t="s">
        <v>508</v>
      </c>
      <c r="BA30" s="18" t="s">
        <v>385</v>
      </c>
      <c r="BB30" s="18" t="s">
        <v>385</v>
      </c>
      <c r="BC30" s="18" t="s">
        <v>509</v>
      </c>
      <c r="BD30" s="18" t="s">
        <v>445</v>
      </c>
    </row>
    <row r="31" spans="2:56" s="1" customFormat="1" ht="14.45" customHeight="1" x14ac:dyDescent="0.25">
      <c r="B31" s="35"/>
      <c r="C31" s="36"/>
      <c r="D31" s="36"/>
      <c r="E31" s="43" t="s">
        <v>409</v>
      </c>
      <c r="F31" s="109">
        <f>ROUND(SUM(BF97:BF577), 2)</f>
        <v>0</v>
      </c>
      <c r="G31" s="36"/>
      <c r="H31" s="36"/>
      <c r="I31" s="110">
        <v>0.15</v>
      </c>
      <c r="J31" s="109">
        <f>ROUND(ROUND((SUM(BF97:BF577)), 2)*I31, 2)</f>
        <v>0</v>
      </c>
      <c r="K31" s="39"/>
      <c r="AZ31" s="18" t="s">
        <v>510</v>
      </c>
      <c r="BA31" s="18" t="s">
        <v>385</v>
      </c>
      <c r="BB31" s="18" t="s">
        <v>385</v>
      </c>
      <c r="BC31" s="18" t="s">
        <v>511</v>
      </c>
      <c r="BD31" s="18" t="s">
        <v>445</v>
      </c>
    </row>
    <row r="32" spans="2:56" s="1" customFormat="1" ht="14.45" hidden="1" customHeight="1" x14ac:dyDescent="0.25">
      <c r="B32" s="35"/>
      <c r="C32" s="36"/>
      <c r="D32" s="36"/>
      <c r="E32" s="43" t="s">
        <v>410</v>
      </c>
      <c r="F32" s="109">
        <f>ROUND(SUM(BG97:BG577), 2)</f>
        <v>0</v>
      </c>
      <c r="G32" s="36"/>
      <c r="H32" s="36"/>
      <c r="I32" s="110">
        <v>0.21</v>
      </c>
      <c r="J32" s="109">
        <v>0</v>
      </c>
      <c r="K32" s="39"/>
      <c r="AZ32" s="18" t="s">
        <v>512</v>
      </c>
      <c r="BA32" s="18" t="s">
        <v>385</v>
      </c>
      <c r="BB32" s="18" t="s">
        <v>385</v>
      </c>
      <c r="BC32" s="18" t="s">
        <v>513</v>
      </c>
      <c r="BD32" s="18" t="s">
        <v>445</v>
      </c>
    </row>
    <row r="33" spans="2:56" s="1" customFormat="1" ht="14.45" hidden="1" customHeight="1" x14ac:dyDescent="0.25">
      <c r="B33" s="35"/>
      <c r="C33" s="36"/>
      <c r="D33" s="36"/>
      <c r="E33" s="43" t="s">
        <v>411</v>
      </c>
      <c r="F33" s="109">
        <f>ROUND(SUM(BH97:BH577), 2)</f>
        <v>0</v>
      </c>
      <c r="G33" s="36"/>
      <c r="H33" s="36"/>
      <c r="I33" s="110">
        <v>0.15</v>
      </c>
      <c r="J33" s="109">
        <v>0</v>
      </c>
      <c r="K33" s="39"/>
      <c r="AZ33" s="18" t="s">
        <v>514</v>
      </c>
      <c r="BA33" s="18" t="s">
        <v>385</v>
      </c>
      <c r="BB33" s="18" t="s">
        <v>385</v>
      </c>
      <c r="BC33" s="18" t="s">
        <v>515</v>
      </c>
      <c r="BD33" s="18" t="s">
        <v>445</v>
      </c>
    </row>
    <row r="34" spans="2:56" s="1" customFormat="1" ht="14.45" hidden="1" customHeight="1" x14ac:dyDescent="0.25">
      <c r="B34" s="35"/>
      <c r="C34" s="36"/>
      <c r="D34" s="36"/>
      <c r="E34" s="43" t="s">
        <v>412</v>
      </c>
      <c r="F34" s="109">
        <f>ROUND(SUM(BI97:BI577), 2)</f>
        <v>0</v>
      </c>
      <c r="G34" s="36"/>
      <c r="H34" s="36"/>
      <c r="I34" s="110">
        <v>0</v>
      </c>
      <c r="J34" s="109">
        <v>0</v>
      </c>
      <c r="K34" s="39"/>
      <c r="AZ34" s="18" t="s">
        <v>516</v>
      </c>
      <c r="BA34" s="18" t="s">
        <v>385</v>
      </c>
      <c r="BB34" s="18" t="s">
        <v>385</v>
      </c>
      <c r="BC34" s="18" t="s">
        <v>517</v>
      </c>
      <c r="BD34" s="18" t="s">
        <v>445</v>
      </c>
    </row>
    <row r="35" spans="2:56" s="1" customFormat="1" ht="6.95" customHeight="1" x14ac:dyDescent="0.25">
      <c r="B35" s="35"/>
      <c r="C35" s="36"/>
      <c r="D35" s="36"/>
      <c r="E35" s="36"/>
      <c r="F35" s="36"/>
      <c r="G35" s="36"/>
      <c r="H35" s="36"/>
      <c r="I35" s="96"/>
      <c r="J35" s="36"/>
      <c r="K35" s="39"/>
    </row>
    <row r="36" spans="2:56" s="1" customFormat="1" ht="25.35" customHeight="1" x14ac:dyDescent="0.25">
      <c r="B36" s="35"/>
      <c r="C36" s="45"/>
      <c r="D36" s="46" t="s">
        <v>413</v>
      </c>
      <c r="E36" s="47"/>
      <c r="F36" s="47"/>
      <c r="G36" s="111" t="s">
        <v>414</v>
      </c>
      <c r="H36" s="48" t="s">
        <v>415</v>
      </c>
      <c r="I36" s="112"/>
      <c r="J36" s="49">
        <f>SUM(J27:J34)</f>
        <v>0</v>
      </c>
      <c r="K36" s="113"/>
    </row>
    <row r="37" spans="2:56" s="1" customFormat="1" ht="14.45" customHeight="1" x14ac:dyDescent="0.25">
      <c r="B37" s="51"/>
      <c r="C37" s="52"/>
      <c r="D37" s="52"/>
      <c r="E37" s="52"/>
      <c r="F37" s="52"/>
      <c r="G37" s="52"/>
      <c r="H37" s="52"/>
      <c r="I37" s="114"/>
      <c r="J37" s="52"/>
      <c r="K37" s="53"/>
    </row>
    <row r="41" spans="2:56" s="1" customFormat="1" ht="6.95" customHeight="1" x14ac:dyDescent="0.25">
      <c r="B41" s="54"/>
      <c r="C41" s="55"/>
      <c r="D41" s="55"/>
      <c r="E41" s="55"/>
      <c r="F41" s="55"/>
      <c r="G41" s="55"/>
      <c r="H41" s="55"/>
      <c r="I41" s="115"/>
      <c r="J41" s="55"/>
      <c r="K41" s="116"/>
    </row>
    <row r="42" spans="2:56" s="1" customFormat="1" ht="36.950000000000003" customHeight="1" x14ac:dyDescent="0.25">
      <c r="B42" s="35"/>
      <c r="C42" s="24" t="s">
        <v>518</v>
      </c>
      <c r="D42" s="36"/>
      <c r="E42" s="36"/>
      <c r="F42" s="36"/>
      <c r="G42" s="36"/>
      <c r="H42" s="36"/>
      <c r="I42" s="96"/>
      <c r="J42" s="36"/>
      <c r="K42" s="39"/>
    </row>
    <row r="43" spans="2:56" s="1" customFormat="1" ht="6.95" customHeight="1" x14ac:dyDescent="0.25">
      <c r="B43" s="35"/>
      <c r="C43" s="36"/>
      <c r="D43" s="36"/>
      <c r="E43" s="36"/>
      <c r="F43" s="36"/>
      <c r="G43" s="36"/>
      <c r="H43" s="36"/>
      <c r="I43" s="96"/>
      <c r="J43" s="36"/>
      <c r="K43" s="39"/>
    </row>
    <row r="44" spans="2:56" s="1" customFormat="1" ht="14.45" customHeight="1" x14ac:dyDescent="0.25">
      <c r="B44" s="35"/>
      <c r="C44" s="31" t="s">
        <v>381</v>
      </c>
      <c r="D44" s="36"/>
      <c r="E44" s="36"/>
      <c r="F44" s="36"/>
      <c r="G44" s="36"/>
      <c r="H44" s="36"/>
      <c r="I44" s="96"/>
      <c r="J44" s="36"/>
      <c r="K44" s="39"/>
    </row>
    <row r="45" spans="2:56" s="1" customFormat="1" ht="20.45" customHeight="1" x14ac:dyDescent="0.25">
      <c r="B45" s="35"/>
      <c r="C45" s="36"/>
      <c r="D45" s="36"/>
      <c r="E45" s="363" t="str">
        <f>E7</f>
        <v>Zateplení obvodového a střešního pláště</v>
      </c>
      <c r="F45" s="346"/>
      <c r="G45" s="346"/>
      <c r="H45" s="346"/>
      <c r="I45" s="96"/>
      <c r="J45" s="36"/>
      <c r="K45" s="39"/>
    </row>
    <row r="46" spans="2:56" s="1" customFormat="1" ht="14.45" customHeight="1" x14ac:dyDescent="0.25">
      <c r="B46" s="35"/>
      <c r="C46" s="31" t="s">
        <v>463</v>
      </c>
      <c r="D46" s="36"/>
      <c r="E46" s="36"/>
      <c r="F46" s="36"/>
      <c r="G46" s="36"/>
      <c r="H46" s="36"/>
      <c r="I46" s="96"/>
      <c r="J46" s="36"/>
      <c r="K46" s="39"/>
    </row>
    <row r="47" spans="2:56" s="1" customFormat="1" ht="22.15" customHeight="1" x14ac:dyDescent="0.25">
      <c r="B47" s="35"/>
      <c r="C47" s="36"/>
      <c r="D47" s="36"/>
      <c r="E47" s="360" t="str">
        <f>E9</f>
        <v>stav - Soupis předpokládaných stavebních prací</v>
      </c>
      <c r="F47" s="346"/>
      <c r="G47" s="346"/>
      <c r="H47" s="346"/>
      <c r="I47" s="96"/>
      <c r="J47" s="36"/>
      <c r="K47" s="39"/>
    </row>
    <row r="48" spans="2:56" s="1" customFormat="1" ht="6.95" customHeight="1" x14ac:dyDescent="0.25">
      <c r="B48" s="35"/>
      <c r="C48" s="36"/>
      <c r="D48" s="36"/>
      <c r="E48" s="36"/>
      <c r="F48" s="36"/>
      <c r="G48" s="36"/>
      <c r="H48" s="36"/>
      <c r="I48" s="96"/>
      <c r="J48" s="36"/>
      <c r="K48" s="39"/>
    </row>
    <row r="49" spans="2:47" s="1" customFormat="1" ht="18" customHeight="1" x14ac:dyDescent="0.25">
      <c r="B49" s="35"/>
      <c r="C49" s="31" t="s">
        <v>388</v>
      </c>
      <c r="D49" s="36"/>
      <c r="E49" s="36"/>
      <c r="F49" s="29" t="str">
        <f>F12</f>
        <v>Strakonice, Palackého náměstí 112</v>
      </c>
      <c r="G49" s="36"/>
      <c r="H49" s="36"/>
      <c r="I49" s="97" t="s">
        <v>390</v>
      </c>
      <c r="J49" s="98" t="str">
        <f>IF(J12="","",J12)</f>
        <v>31.3.2016</v>
      </c>
      <c r="K49" s="39"/>
    </row>
    <row r="50" spans="2:47" s="1" customFormat="1" ht="6.95" customHeight="1" x14ac:dyDescent="0.25">
      <c r="B50" s="35"/>
      <c r="C50" s="36"/>
      <c r="D50" s="36"/>
      <c r="E50" s="36"/>
      <c r="F50" s="36"/>
      <c r="G50" s="36"/>
      <c r="H50" s="36"/>
      <c r="I50" s="96"/>
      <c r="J50" s="36"/>
      <c r="K50" s="39"/>
    </row>
    <row r="51" spans="2:47" s="1" customFormat="1" ht="15" x14ac:dyDescent="0.25">
      <c r="B51" s="35"/>
      <c r="C51" s="31" t="s">
        <v>394</v>
      </c>
      <c r="D51" s="36"/>
      <c r="E51" s="36"/>
      <c r="F51" s="29" t="str">
        <f>E15</f>
        <v xml:space="preserve"> </v>
      </c>
      <c r="G51" s="36"/>
      <c r="H51" s="36"/>
      <c r="I51" s="97" t="s">
        <v>400</v>
      </c>
      <c r="J51" s="29" t="str">
        <f>E21</f>
        <v xml:space="preserve"> </v>
      </c>
      <c r="K51" s="39"/>
    </row>
    <row r="52" spans="2:47" s="1" customFormat="1" ht="14.45" customHeight="1" x14ac:dyDescent="0.25">
      <c r="B52" s="35"/>
      <c r="C52" s="31" t="s">
        <v>398</v>
      </c>
      <c r="D52" s="36"/>
      <c r="E52" s="36"/>
      <c r="F52" s="29" t="str">
        <f>IF(E18="","",E18)</f>
        <v/>
      </c>
      <c r="G52" s="36"/>
      <c r="H52" s="36"/>
      <c r="I52" s="96"/>
      <c r="J52" s="36"/>
      <c r="K52" s="39"/>
    </row>
    <row r="53" spans="2:47" s="1" customFormat="1" ht="10.35" customHeight="1" x14ac:dyDescent="0.25">
      <c r="B53" s="35"/>
      <c r="C53" s="36"/>
      <c r="D53" s="36"/>
      <c r="E53" s="36"/>
      <c r="F53" s="36"/>
      <c r="G53" s="36"/>
      <c r="H53" s="36"/>
      <c r="I53" s="96"/>
      <c r="J53" s="36"/>
      <c r="K53" s="39"/>
    </row>
    <row r="54" spans="2:47" s="1" customFormat="1" ht="29.25" customHeight="1" x14ac:dyDescent="0.25">
      <c r="B54" s="35"/>
      <c r="C54" s="117" t="s">
        <v>519</v>
      </c>
      <c r="D54" s="45"/>
      <c r="E54" s="45"/>
      <c r="F54" s="45"/>
      <c r="G54" s="45"/>
      <c r="H54" s="45"/>
      <c r="I54" s="118"/>
      <c r="J54" s="119" t="s">
        <v>520</v>
      </c>
      <c r="K54" s="50"/>
    </row>
    <row r="55" spans="2:47" s="1" customFormat="1" ht="10.35" customHeight="1" x14ac:dyDescent="0.25">
      <c r="B55" s="35"/>
      <c r="C55" s="36"/>
      <c r="D55" s="36"/>
      <c r="E55" s="36"/>
      <c r="F55" s="36"/>
      <c r="G55" s="36"/>
      <c r="H55" s="36"/>
      <c r="I55" s="96"/>
      <c r="J55" s="36"/>
      <c r="K55" s="39"/>
    </row>
    <row r="56" spans="2:47" s="1" customFormat="1" ht="29.25" customHeight="1" x14ac:dyDescent="0.25">
      <c r="B56" s="35"/>
      <c r="C56" s="120" t="s">
        <v>521</v>
      </c>
      <c r="D56" s="36"/>
      <c r="E56" s="36"/>
      <c r="F56" s="36"/>
      <c r="G56" s="36"/>
      <c r="H56" s="36"/>
      <c r="I56" s="96"/>
      <c r="J56" s="107">
        <f>J97</f>
        <v>0</v>
      </c>
      <c r="K56" s="39"/>
      <c r="AU56" s="18" t="s">
        <v>522</v>
      </c>
    </row>
    <row r="57" spans="2:47" s="7" customFormat="1" ht="24.95" customHeight="1" x14ac:dyDescent="0.25">
      <c r="B57" s="121"/>
      <c r="C57" s="122"/>
      <c r="D57" s="123" t="s">
        <v>523</v>
      </c>
      <c r="E57" s="124"/>
      <c r="F57" s="124"/>
      <c r="G57" s="124"/>
      <c r="H57" s="124"/>
      <c r="I57" s="125"/>
      <c r="J57" s="126">
        <f>J98</f>
        <v>0</v>
      </c>
      <c r="K57" s="127"/>
    </row>
    <row r="58" spans="2:47" s="8" customFormat="1" ht="19.899999999999999" customHeight="1" x14ac:dyDescent="0.25">
      <c r="B58" s="128"/>
      <c r="C58" s="129"/>
      <c r="D58" s="130" t="s">
        <v>524</v>
      </c>
      <c r="E58" s="131"/>
      <c r="F58" s="131"/>
      <c r="G58" s="131"/>
      <c r="H58" s="131"/>
      <c r="I58" s="132"/>
      <c r="J58" s="133">
        <f>J99</f>
        <v>0</v>
      </c>
      <c r="K58" s="134"/>
    </row>
    <row r="59" spans="2:47" s="8" customFormat="1" ht="19.899999999999999" customHeight="1" x14ac:dyDescent="0.25">
      <c r="B59" s="128"/>
      <c r="C59" s="129"/>
      <c r="D59" s="130" t="s">
        <v>525</v>
      </c>
      <c r="E59" s="131"/>
      <c r="F59" s="131"/>
      <c r="G59" s="131"/>
      <c r="H59" s="131"/>
      <c r="I59" s="132"/>
      <c r="J59" s="133">
        <f>J112</f>
        <v>0</v>
      </c>
      <c r="K59" s="134"/>
    </row>
    <row r="60" spans="2:47" s="8" customFormat="1" ht="19.899999999999999" customHeight="1" x14ac:dyDescent="0.25">
      <c r="B60" s="128"/>
      <c r="C60" s="129"/>
      <c r="D60" s="130" t="s">
        <v>526</v>
      </c>
      <c r="E60" s="131"/>
      <c r="F60" s="131"/>
      <c r="G60" s="131"/>
      <c r="H60" s="131"/>
      <c r="I60" s="132"/>
      <c r="J60" s="133">
        <f>J119</f>
        <v>0</v>
      </c>
      <c r="K60" s="134"/>
    </row>
    <row r="61" spans="2:47" s="8" customFormat="1" ht="19.899999999999999" customHeight="1" x14ac:dyDescent="0.25">
      <c r="B61" s="128"/>
      <c r="C61" s="129"/>
      <c r="D61" s="130" t="s">
        <v>527</v>
      </c>
      <c r="E61" s="131"/>
      <c r="F61" s="131"/>
      <c r="G61" s="131"/>
      <c r="H61" s="131"/>
      <c r="I61" s="132"/>
      <c r="J61" s="133">
        <f>J123</f>
        <v>0</v>
      </c>
      <c r="K61" s="134"/>
    </row>
    <row r="62" spans="2:47" s="8" customFormat="1" ht="19.899999999999999" customHeight="1" x14ac:dyDescent="0.25">
      <c r="B62" s="128"/>
      <c r="C62" s="129"/>
      <c r="D62" s="130" t="s">
        <v>528</v>
      </c>
      <c r="E62" s="131"/>
      <c r="F62" s="131"/>
      <c r="G62" s="131"/>
      <c r="H62" s="131"/>
      <c r="I62" s="132"/>
      <c r="J62" s="133">
        <f>J269</f>
        <v>0</v>
      </c>
      <c r="K62" s="134"/>
    </row>
    <row r="63" spans="2:47" s="8" customFormat="1" ht="19.899999999999999" customHeight="1" x14ac:dyDescent="0.25">
      <c r="B63" s="128"/>
      <c r="C63" s="129"/>
      <c r="D63" s="130" t="s">
        <v>529</v>
      </c>
      <c r="E63" s="131"/>
      <c r="F63" s="131"/>
      <c r="G63" s="131"/>
      <c r="H63" s="131"/>
      <c r="I63" s="132"/>
      <c r="J63" s="133">
        <f>J308</f>
        <v>0</v>
      </c>
      <c r="K63" s="134"/>
    </row>
    <row r="64" spans="2:47" s="8" customFormat="1" ht="19.899999999999999" customHeight="1" x14ac:dyDescent="0.25">
      <c r="B64" s="128"/>
      <c r="C64" s="129"/>
      <c r="D64" s="130" t="s">
        <v>530</v>
      </c>
      <c r="E64" s="131"/>
      <c r="F64" s="131"/>
      <c r="G64" s="131"/>
      <c r="H64" s="131"/>
      <c r="I64" s="132"/>
      <c r="J64" s="133">
        <f>J318</f>
        <v>0</v>
      </c>
      <c r="K64" s="134"/>
    </row>
    <row r="65" spans="2:11" s="7" customFormat="1" ht="24.95" customHeight="1" x14ac:dyDescent="0.25">
      <c r="B65" s="121"/>
      <c r="C65" s="122"/>
      <c r="D65" s="123" t="s">
        <v>531</v>
      </c>
      <c r="E65" s="124"/>
      <c r="F65" s="124"/>
      <c r="G65" s="124"/>
      <c r="H65" s="124"/>
      <c r="I65" s="125"/>
      <c r="J65" s="126">
        <f>J321</f>
        <v>0</v>
      </c>
      <c r="K65" s="127"/>
    </row>
    <row r="66" spans="2:11" s="8" customFormat="1" ht="19.899999999999999" customHeight="1" x14ac:dyDescent="0.25">
      <c r="B66" s="128"/>
      <c r="C66" s="129"/>
      <c r="D66" s="130" t="s">
        <v>532</v>
      </c>
      <c r="E66" s="131"/>
      <c r="F66" s="131"/>
      <c r="G66" s="131"/>
      <c r="H66" s="131"/>
      <c r="I66" s="132"/>
      <c r="J66" s="133">
        <f>J322</f>
        <v>0</v>
      </c>
      <c r="K66" s="134"/>
    </row>
    <row r="67" spans="2:11" s="8" customFormat="1" ht="19.899999999999999" customHeight="1" x14ac:dyDescent="0.25">
      <c r="B67" s="128"/>
      <c r="C67" s="129"/>
      <c r="D67" s="130" t="s">
        <v>533</v>
      </c>
      <c r="E67" s="131"/>
      <c r="F67" s="131"/>
      <c r="G67" s="131"/>
      <c r="H67" s="131"/>
      <c r="I67" s="132"/>
      <c r="J67" s="133">
        <f>J334</f>
        <v>0</v>
      </c>
      <c r="K67" s="134"/>
    </row>
    <row r="68" spans="2:11" s="8" customFormat="1" ht="19.899999999999999" customHeight="1" x14ac:dyDescent="0.25">
      <c r="B68" s="128"/>
      <c r="C68" s="129"/>
      <c r="D68" s="130" t="s">
        <v>534</v>
      </c>
      <c r="E68" s="131"/>
      <c r="F68" s="131"/>
      <c r="G68" s="131"/>
      <c r="H68" s="131"/>
      <c r="I68" s="132"/>
      <c r="J68" s="133">
        <f>J362</f>
        <v>0</v>
      </c>
      <c r="K68" s="134"/>
    </row>
    <row r="69" spans="2:11" s="8" customFormat="1" ht="19.899999999999999" customHeight="1" x14ac:dyDescent="0.25">
      <c r="B69" s="128"/>
      <c r="C69" s="129"/>
      <c r="D69" s="130" t="s">
        <v>535</v>
      </c>
      <c r="E69" s="131"/>
      <c r="F69" s="131"/>
      <c r="G69" s="131"/>
      <c r="H69" s="131"/>
      <c r="I69" s="132"/>
      <c r="J69" s="133">
        <f>J381</f>
        <v>0</v>
      </c>
      <c r="K69" s="134"/>
    </row>
    <row r="70" spans="2:11" s="8" customFormat="1" ht="19.899999999999999" customHeight="1" x14ac:dyDescent="0.25">
      <c r="B70" s="128"/>
      <c r="C70" s="129"/>
      <c r="D70" s="130" t="s">
        <v>536</v>
      </c>
      <c r="E70" s="131"/>
      <c r="F70" s="131"/>
      <c r="G70" s="131"/>
      <c r="H70" s="131"/>
      <c r="I70" s="132"/>
      <c r="J70" s="133">
        <f>J390</f>
        <v>0</v>
      </c>
      <c r="K70" s="134"/>
    </row>
    <row r="71" spans="2:11" s="8" customFormat="1" ht="19.899999999999999" customHeight="1" x14ac:dyDescent="0.25">
      <c r="B71" s="128"/>
      <c r="C71" s="129"/>
      <c r="D71" s="130" t="s">
        <v>537</v>
      </c>
      <c r="E71" s="131"/>
      <c r="F71" s="131"/>
      <c r="G71" s="131"/>
      <c r="H71" s="131"/>
      <c r="I71" s="132"/>
      <c r="J71" s="133">
        <f>J395</f>
        <v>0</v>
      </c>
      <c r="K71" s="134"/>
    </row>
    <row r="72" spans="2:11" s="8" customFormat="1" ht="19.899999999999999" customHeight="1" x14ac:dyDescent="0.25">
      <c r="B72" s="128"/>
      <c r="C72" s="129"/>
      <c r="D72" s="130" t="s">
        <v>538</v>
      </c>
      <c r="E72" s="131"/>
      <c r="F72" s="131"/>
      <c r="G72" s="131"/>
      <c r="H72" s="131"/>
      <c r="I72" s="132"/>
      <c r="J72" s="133">
        <f>J450</f>
        <v>0</v>
      </c>
      <c r="K72" s="134"/>
    </row>
    <row r="73" spans="2:11" s="8" customFormat="1" ht="19.899999999999999" customHeight="1" x14ac:dyDescent="0.25">
      <c r="B73" s="128"/>
      <c r="C73" s="129"/>
      <c r="D73" s="130" t="s">
        <v>539</v>
      </c>
      <c r="E73" s="131"/>
      <c r="F73" s="131"/>
      <c r="G73" s="131"/>
      <c r="H73" s="131"/>
      <c r="I73" s="132"/>
      <c r="J73" s="133">
        <f>J456</f>
        <v>0</v>
      </c>
      <c r="K73" s="134"/>
    </row>
    <row r="74" spans="2:11" s="8" customFormat="1" ht="19.899999999999999" customHeight="1" x14ac:dyDescent="0.25">
      <c r="B74" s="128"/>
      <c r="C74" s="129"/>
      <c r="D74" s="130" t="s">
        <v>540</v>
      </c>
      <c r="E74" s="131"/>
      <c r="F74" s="131"/>
      <c r="G74" s="131"/>
      <c r="H74" s="131"/>
      <c r="I74" s="132"/>
      <c r="J74" s="133">
        <f>J462</f>
        <v>0</v>
      </c>
      <c r="K74" s="134"/>
    </row>
    <row r="75" spans="2:11" s="8" customFormat="1" ht="19.899999999999999" customHeight="1" x14ac:dyDescent="0.25">
      <c r="B75" s="128"/>
      <c r="C75" s="129"/>
      <c r="D75" s="130" t="s">
        <v>541</v>
      </c>
      <c r="E75" s="131"/>
      <c r="F75" s="131"/>
      <c r="G75" s="131"/>
      <c r="H75" s="131"/>
      <c r="I75" s="132"/>
      <c r="J75" s="133">
        <f>J536</f>
        <v>0</v>
      </c>
      <c r="K75" s="134"/>
    </row>
    <row r="76" spans="2:11" s="8" customFormat="1" ht="19.899999999999999" customHeight="1" x14ac:dyDescent="0.25">
      <c r="B76" s="128"/>
      <c r="C76" s="129"/>
      <c r="D76" s="130" t="s">
        <v>542</v>
      </c>
      <c r="E76" s="131"/>
      <c r="F76" s="131"/>
      <c r="G76" s="131"/>
      <c r="H76" s="131"/>
      <c r="I76" s="132"/>
      <c r="J76" s="133">
        <f>J548</f>
        <v>0</v>
      </c>
      <c r="K76" s="134"/>
    </row>
    <row r="77" spans="2:11" s="8" customFormat="1" ht="19.899999999999999" customHeight="1" x14ac:dyDescent="0.25">
      <c r="B77" s="128"/>
      <c r="C77" s="129"/>
      <c r="D77" s="130" t="s">
        <v>543</v>
      </c>
      <c r="E77" s="131"/>
      <c r="F77" s="131"/>
      <c r="G77" s="131"/>
      <c r="H77" s="131"/>
      <c r="I77" s="132"/>
      <c r="J77" s="133">
        <f>J563</f>
        <v>0</v>
      </c>
      <c r="K77" s="134"/>
    </row>
    <row r="78" spans="2:11" s="1" customFormat="1" ht="21.75" customHeight="1" x14ac:dyDescent="0.25">
      <c r="B78" s="35"/>
      <c r="C78" s="36"/>
      <c r="D78" s="36"/>
      <c r="E78" s="36"/>
      <c r="F78" s="36"/>
      <c r="G78" s="36"/>
      <c r="H78" s="36"/>
      <c r="I78" s="96"/>
      <c r="J78" s="36"/>
      <c r="K78" s="39"/>
    </row>
    <row r="79" spans="2:11" s="1" customFormat="1" ht="6.95" customHeight="1" x14ac:dyDescent="0.25">
      <c r="B79" s="51"/>
      <c r="C79" s="52"/>
      <c r="D79" s="52"/>
      <c r="E79" s="52"/>
      <c r="F79" s="52"/>
      <c r="G79" s="52"/>
      <c r="H79" s="52"/>
      <c r="I79" s="114"/>
      <c r="J79" s="52"/>
      <c r="K79" s="53"/>
    </row>
    <row r="83" spans="2:20" s="1" customFormat="1" ht="6.95" customHeight="1" x14ac:dyDescent="0.25">
      <c r="B83" s="54"/>
      <c r="C83" s="55"/>
      <c r="D83" s="55"/>
      <c r="E83" s="55"/>
      <c r="F83" s="55"/>
      <c r="G83" s="55"/>
      <c r="H83" s="55"/>
      <c r="I83" s="115"/>
      <c r="J83" s="55"/>
      <c r="K83" s="55"/>
      <c r="L83" s="35"/>
    </row>
    <row r="84" spans="2:20" s="1" customFormat="1" ht="36.950000000000003" customHeight="1" x14ac:dyDescent="0.25">
      <c r="B84" s="35"/>
      <c r="C84" s="56" t="s">
        <v>544</v>
      </c>
      <c r="I84" s="135"/>
      <c r="L84" s="35"/>
    </row>
    <row r="85" spans="2:20" s="1" customFormat="1" ht="6.95" customHeight="1" x14ac:dyDescent="0.25">
      <c r="B85" s="35"/>
      <c r="I85" s="135"/>
      <c r="L85" s="35"/>
    </row>
    <row r="86" spans="2:20" s="1" customFormat="1" ht="14.45" customHeight="1" x14ac:dyDescent="0.25">
      <c r="B86" s="35"/>
      <c r="C86" s="58" t="s">
        <v>381</v>
      </c>
      <c r="I86" s="135"/>
      <c r="L86" s="35"/>
    </row>
    <row r="87" spans="2:20" s="1" customFormat="1" ht="20.45" customHeight="1" x14ac:dyDescent="0.25">
      <c r="B87" s="35"/>
      <c r="E87" s="361" t="str">
        <f>E7</f>
        <v>Zateplení obvodového a střešního pláště</v>
      </c>
      <c r="F87" s="336"/>
      <c r="G87" s="336"/>
      <c r="H87" s="336"/>
      <c r="I87" s="135"/>
      <c r="L87" s="35"/>
    </row>
    <row r="88" spans="2:20" s="1" customFormat="1" ht="14.45" customHeight="1" x14ac:dyDescent="0.25">
      <c r="B88" s="35"/>
      <c r="C88" s="58" t="s">
        <v>463</v>
      </c>
      <c r="I88" s="135"/>
      <c r="L88" s="35"/>
    </row>
    <row r="89" spans="2:20" s="1" customFormat="1" ht="22.15" customHeight="1" x14ac:dyDescent="0.25">
      <c r="B89" s="35"/>
      <c r="E89" s="333" t="str">
        <f>E9</f>
        <v>stav - Soupis předpokládaných stavebních prací</v>
      </c>
      <c r="F89" s="336"/>
      <c r="G89" s="336"/>
      <c r="H89" s="336"/>
      <c r="I89" s="135"/>
      <c r="L89" s="35"/>
    </row>
    <row r="90" spans="2:20" s="1" customFormat="1" ht="6.95" customHeight="1" x14ac:dyDescent="0.25">
      <c r="B90" s="35"/>
      <c r="I90" s="135"/>
      <c r="L90" s="35"/>
    </row>
    <row r="91" spans="2:20" s="1" customFormat="1" ht="18" customHeight="1" x14ac:dyDescent="0.25">
      <c r="B91" s="35"/>
      <c r="C91" s="58" t="s">
        <v>388</v>
      </c>
      <c r="F91" s="136" t="str">
        <f>F12</f>
        <v>Strakonice, Palackého náměstí 112</v>
      </c>
      <c r="I91" s="137" t="s">
        <v>390</v>
      </c>
      <c r="J91" s="62" t="str">
        <f>IF(J12="","",J12)</f>
        <v>31.3.2016</v>
      </c>
      <c r="L91" s="35"/>
    </row>
    <row r="92" spans="2:20" s="1" customFormat="1" ht="6.95" customHeight="1" x14ac:dyDescent="0.25">
      <c r="B92" s="35"/>
      <c r="I92" s="135"/>
      <c r="L92" s="35"/>
    </row>
    <row r="93" spans="2:20" s="1" customFormat="1" ht="15" x14ac:dyDescent="0.25">
      <c r="B93" s="35"/>
      <c r="C93" s="58" t="s">
        <v>394</v>
      </c>
      <c r="F93" s="136" t="str">
        <f>E15</f>
        <v xml:space="preserve"> </v>
      </c>
      <c r="I93" s="137" t="s">
        <v>400</v>
      </c>
      <c r="J93" s="136" t="str">
        <f>E21</f>
        <v xml:space="preserve"> </v>
      </c>
      <c r="L93" s="35"/>
    </row>
    <row r="94" spans="2:20" s="1" customFormat="1" ht="14.45" customHeight="1" x14ac:dyDescent="0.25">
      <c r="B94" s="35"/>
      <c r="C94" s="58" t="s">
        <v>398</v>
      </c>
      <c r="F94" s="136" t="str">
        <f>IF(E18="","",E18)</f>
        <v/>
      </c>
      <c r="I94" s="135"/>
      <c r="L94" s="35"/>
    </row>
    <row r="95" spans="2:20" s="1" customFormat="1" ht="10.35" customHeight="1" x14ac:dyDescent="0.25">
      <c r="B95" s="35"/>
      <c r="I95" s="135"/>
      <c r="L95" s="35"/>
    </row>
    <row r="96" spans="2:20" s="9" customFormat="1" ht="29.25" customHeight="1" x14ac:dyDescent="0.25">
      <c r="B96" s="138"/>
      <c r="C96" s="139" t="s">
        <v>545</v>
      </c>
      <c r="D96" s="140" t="s">
        <v>422</v>
      </c>
      <c r="E96" s="140" t="s">
        <v>418</v>
      </c>
      <c r="F96" s="140" t="s">
        <v>546</v>
      </c>
      <c r="G96" s="140" t="s">
        <v>547</v>
      </c>
      <c r="H96" s="140" t="s">
        <v>548</v>
      </c>
      <c r="I96" s="141" t="s">
        <v>549</v>
      </c>
      <c r="J96" s="140" t="s">
        <v>520</v>
      </c>
      <c r="K96" s="142" t="s">
        <v>550</v>
      </c>
      <c r="L96" s="138"/>
      <c r="M96" s="68" t="s">
        <v>551</v>
      </c>
      <c r="N96" s="69" t="s">
        <v>407</v>
      </c>
      <c r="O96" s="69" t="s">
        <v>552</v>
      </c>
      <c r="P96" s="69" t="s">
        <v>553</v>
      </c>
      <c r="Q96" s="69" t="s">
        <v>554</v>
      </c>
      <c r="R96" s="69" t="s">
        <v>555</v>
      </c>
      <c r="S96" s="69" t="s">
        <v>556</v>
      </c>
      <c r="T96" s="70" t="s">
        <v>557</v>
      </c>
    </row>
    <row r="97" spans="2:65" s="1" customFormat="1" ht="29.25" customHeight="1" x14ac:dyDescent="0.35">
      <c r="B97" s="35"/>
      <c r="C97" s="72" t="s">
        <v>521</v>
      </c>
      <c r="I97" s="135"/>
      <c r="J97" s="143">
        <f>BK97</f>
        <v>0</v>
      </c>
      <c r="L97" s="35"/>
      <c r="M97" s="71"/>
      <c r="N97" s="63"/>
      <c r="O97" s="63"/>
      <c r="P97" s="144">
        <f>P98+P321</f>
        <v>0</v>
      </c>
      <c r="Q97" s="63"/>
      <c r="R97" s="144">
        <f>R98+R321</f>
        <v>37.503207149999994</v>
      </c>
      <c r="S97" s="63"/>
      <c r="T97" s="145">
        <f>T98+T321</f>
        <v>15.698109500000001</v>
      </c>
      <c r="AT97" s="18" t="s">
        <v>436</v>
      </c>
      <c r="AU97" s="18" t="s">
        <v>522</v>
      </c>
      <c r="BK97" s="146">
        <f>BK98+BK321</f>
        <v>0</v>
      </c>
    </row>
    <row r="98" spans="2:65" s="10" customFormat="1" ht="37.35" customHeight="1" x14ac:dyDescent="0.35">
      <c r="B98" s="147"/>
      <c r="D98" s="148" t="s">
        <v>436</v>
      </c>
      <c r="E98" s="149" t="s">
        <v>558</v>
      </c>
      <c r="F98" s="149" t="s">
        <v>559</v>
      </c>
      <c r="I98" s="150"/>
      <c r="J98" s="151">
        <f>BK98</f>
        <v>0</v>
      </c>
      <c r="L98" s="147"/>
      <c r="M98" s="152"/>
      <c r="N98" s="153"/>
      <c r="O98" s="153"/>
      <c r="P98" s="154">
        <f>P99+P112+P119+P123+P269+P308+P318</f>
        <v>0</v>
      </c>
      <c r="Q98" s="153"/>
      <c r="R98" s="154">
        <f>R99+R112+R119+R123+R269+R308+R318</f>
        <v>30.667100349999995</v>
      </c>
      <c r="S98" s="153"/>
      <c r="T98" s="155">
        <f>T99+T112+T119+T123+T269+T308+T318</f>
        <v>13.324255000000001</v>
      </c>
      <c r="AR98" s="148" t="s">
        <v>387</v>
      </c>
      <c r="AT98" s="156" t="s">
        <v>436</v>
      </c>
      <c r="AU98" s="156" t="s">
        <v>437</v>
      </c>
      <c r="AY98" s="148" t="s">
        <v>560</v>
      </c>
      <c r="BK98" s="157">
        <f>BK99+BK112+BK119+BK123+BK269+BK308+BK318</f>
        <v>0</v>
      </c>
    </row>
    <row r="99" spans="2:65" s="10" customFormat="1" ht="19.899999999999999" customHeight="1" x14ac:dyDescent="0.3">
      <c r="B99" s="147"/>
      <c r="D99" s="158" t="s">
        <v>436</v>
      </c>
      <c r="E99" s="159" t="s">
        <v>387</v>
      </c>
      <c r="F99" s="159" t="s">
        <v>561</v>
      </c>
      <c r="I99" s="150"/>
      <c r="J99" s="160">
        <f>BK99</f>
        <v>0</v>
      </c>
      <c r="L99" s="147"/>
      <c r="M99" s="152"/>
      <c r="N99" s="153"/>
      <c r="O99" s="153"/>
      <c r="P99" s="154">
        <f>SUM(P100:P111)</f>
        <v>0</v>
      </c>
      <c r="Q99" s="153"/>
      <c r="R99" s="154">
        <f>SUM(R100:R111)</f>
        <v>0</v>
      </c>
      <c r="S99" s="153"/>
      <c r="T99" s="155">
        <f>SUM(T100:T111)</f>
        <v>6.685575</v>
      </c>
      <c r="AR99" s="148" t="s">
        <v>387</v>
      </c>
      <c r="AT99" s="156" t="s">
        <v>436</v>
      </c>
      <c r="AU99" s="156" t="s">
        <v>387</v>
      </c>
      <c r="AY99" s="148" t="s">
        <v>560</v>
      </c>
      <c r="BK99" s="157">
        <f>SUM(BK100:BK111)</f>
        <v>0</v>
      </c>
    </row>
    <row r="100" spans="2:65" s="1" customFormat="1" ht="28.9" customHeight="1" x14ac:dyDescent="0.25">
      <c r="B100" s="161"/>
      <c r="C100" s="162" t="s">
        <v>387</v>
      </c>
      <c r="D100" s="162" t="s">
        <v>562</v>
      </c>
      <c r="E100" s="163" t="s">
        <v>563</v>
      </c>
      <c r="F100" s="164" t="s">
        <v>564</v>
      </c>
      <c r="G100" s="165" t="s">
        <v>565</v>
      </c>
      <c r="H100" s="166">
        <v>21.864999999999998</v>
      </c>
      <c r="I100" s="167"/>
      <c r="J100" s="168">
        <f>ROUND(I100*H100,2)</f>
        <v>0</v>
      </c>
      <c r="K100" s="164" t="s">
        <v>566</v>
      </c>
      <c r="L100" s="35"/>
      <c r="M100" s="169" t="s">
        <v>385</v>
      </c>
      <c r="N100" s="170" t="s">
        <v>408</v>
      </c>
      <c r="O100" s="36"/>
      <c r="P100" s="171">
        <f>O100*H100</f>
        <v>0</v>
      </c>
      <c r="Q100" s="171">
        <v>0</v>
      </c>
      <c r="R100" s="171">
        <f>Q100*H100</f>
        <v>0</v>
      </c>
      <c r="S100" s="171">
        <v>0.255</v>
      </c>
      <c r="T100" s="172">
        <f>S100*H100</f>
        <v>5.5755749999999997</v>
      </c>
      <c r="AR100" s="18" t="s">
        <v>567</v>
      </c>
      <c r="AT100" s="18" t="s">
        <v>562</v>
      </c>
      <c r="AU100" s="18" t="s">
        <v>445</v>
      </c>
      <c r="AY100" s="18" t="s">
        <v>560</v>
      </c>
      <c r="BE100" s="173">
        <f>IF(N100="základní",J100,0)</f>
        <v>0</v>
      </c>
      <c r="BF100" s="173">
        <f>IF(N100="snížená",J100,0)</f>
        <v>0</v>
      </c>
      <c r="BG100" s="173">
        <f>IF(N100="zákl. přenesená",J100,0)</f>
        <v>0</v>
      </c>
      <c r="BH100" s="173">
        <f>IF(N100="sníž. přenesená",J100,0)</f>
        <v>0</v>
      </c>
      <c r="BI100" s="173">
        <f>IF(N100="nulová",J100,0)</f>
        <v>0</v>
      </c>
      <c r="BJ100" s="18" t="s">
        <v>387</v>
      </c>
      <c r="BK100" s="173">
        <f>ROUND(I100*H100,2)</f>
        <v>0</v>
      </c>
      <c r="BL100" s="18" t="s">
        <v>567</v>
      </c>
      <c r="BM100" s="18" t="s">
        <v>568</v>
      </c>
    </row>
    <row r="101" spans="2:65" s="1" customFormat="1" ht="51.6" customHeight="1" x14ac:dyDescent="0.25">
      <c r="B101" s="35"/>
      <c r="D101" s="174" t="s">
        <v>569</v>
      </c>
      <c r="F101" s="175" t="s">
        <v>570</v>
      </c>
      <c r="I101" s="135"/>
      <c r="L101" s="35"/>
      <c r="M101" s="65"/>
      <c r="N101" s="36"/>
      <c r="O101" s="36"/>
      <c r="P101" s="36"/>
      <c r="Q101" s="36"/>
      <c r="R101" s="36"/>
      <c r="S101" s="36"/>
      <c r="T101" s="66"/>
      <c r="AT101" s="18" t="s">
        <v>569</v>
      </c>
      <c r="AU101" s="18" t="s">
        <v>445</v>
      </c>
    </row>
    <row r="102" spans="2:65" s="11" customFormat="1" ht="20.45" customHeight="1" x14ac:dyDescent="0.25">
      <c r="B102" s="176"/>
      <c r="D102" s="177" t="s">
        <v>571</v>
      </c>
      <c r="E102" s="178" t="s">
        <v>467</v>
      </c>
      <c r="F102" s="179" t="s">
        <v>572</v>
      </c>
      <c r="H102" s="180">
        <v>21.864999999999998</v>
      </c>
      <c r="I102" s="181"/>
      <c r="L102" s="176"/>
      <c r="M102" s="182"/>
      <c r="N102" s="183"/>
      <c r="O102" s="183"/>
      <c r="P102" s="183"/>
      <c r="Q102" s="183"/>
      <c r="R102" s="183"/>
      <c r="S102" s="183"/>
      <c r="T102" s="184"/>
      <c r="AT102" s="185" t="s">
        <v>571</v>
      </c>
      <c r="AU102" s="185" t="s">
        <v>445</v>
      </c>
      <c r="AV102" s="11" t="s">
        <v>445</v>
      </c>
      <c r="AW102" s="11" t="s">
        <v>401</v>
      </c>
      <c r="AX102" s="11" t="s">
        <v>387</v>
      </c>
      <c r="AY102" s="185" t="s">
        <v>560</v>
      </c>
    </row>
    <row r="103" spans="2:65" s="1" customFormat="1" ht="20.45" customHeight="1" x14ac:dyDescent="0.25">
      <c r="B103" s="161"/>
      <c r="C103" s="162" t="s">
        <v>445</v>
      </c>
      <c r="D103" s="162" t="s">
        <v>562</v>
      </c>
      <c r="E103" s="163" t="s">
        <v>573</v>
      </c>
      <c r="F103" s="164" t="s">
        <v>574</v>
      </c>
      <c r="G103" s="165" t="s">
        <v>565</v>
      </c>
      <c r="H103" s="166">
        <v>2.2200000000000002</v>
      </c>
      <c r="I103" s="167"/>
      <c r="J103" s="168">
        <f>ROUND(I103*H103,2)</f>
        <v>0</v>
      </c>
      <c r="K103" s="164" t="s">
        <v>566</v>
      </c>
      <c r="L103" s="35"/>
      <c r="M103" s="169" t="s">
        <v>385</v>
      </c>
      <c r="N103" s="170" t="s">
        <v>408</v>
      </c>
      <c r="O103" s="36"/>
      <c r="P103" s="171">
        <f>O103*H103</f>
        <v>0</v>
      </c>
      <c r="Q103" s="171">
        <v>0</v>
      </c>
      <c r="R103" s="171">
        <f>Q103*H103</f>
        <v>0</v>
      </c>
      <c r="S103" s="171">
        <v>0.5</v>
      </c>
      <c r="T103" s="172">
        <f>S103*H103</f>
        <v>1.1100000000000001</v>
      </c>
      <c r="AR103" s="18" t="s">
        <v>567</v>
      </c>
      <c r="AT103" s="18" t="s">
        <v>562</v>
      </c>
      <c r="AU103" s="18" t="s">
        <v>445</v>
      </c>
      <c r="AY103" s="18" t="s">
        <v>560</v>
      </c>
      <c r="BE103" s="173">
        <f>IF(N103="základní",J103,0)</f>
        <v>0</v>
      </c>
      <c r="BF103" s="173">
        <f>IF(N103="snížená",J103,0)</f>
        <v>0</v>
      </c>
      <c r="BG103" s="173">
        <f>IF(N103="zákl. přenesená",J103,0)</f>
        <v>0</v>
      </c>
      <c r="BH103" s="173">
        <f>IF(N103="sníž. přenesená",J103,0)</f>
        <v>0</v>
      </c>
      <c r="BI103" s="173">
        <f>IF(N103="nulová",J103,0)</f>
        <v>0</v>
      </c>
      <c r="BJ103" s="18" t="s">
        <v>387</v>
      </c>
      <c r="BK103" s="173">
        <f>ROUND(I103*H103,2)</f>
        <v>0</v>
      </c>
      <c r="BL103" s="18" t="s">
        <v>567</v>
      </c>
      <c r="BM103" s="18" t="s">
        <v>575</v>
      </c>
    </row>
    <row r="104" spans="2:65" s="1" customFormat="1" ht="40.15" customHeight="1" x14ac:dyDescent="0.25">
      <c r="B104" s="35"/>
      <c r="D104" s="174" t="s">
        <v>569</v>
      </c>
      <c r="F104" s="175" t="s">
        <v>576</v>
      </c>
      <c r="I104" s="135"/>
      <c r="L104" s="35"/>
      <c r="M104" s="65"/>
      <c r="N104" s="36"/>
      <c r="O104" s="36"/>
      <c r="P104" s="36"/>
      <c r="Q104" s="36"/>
      <c r="R104" s="36"/>
      <c r="S104" s="36"/>
      <c r="T104" s="66"/>
      <c r="AT104" s="18" t="s">
        <v>569</v>
      </c>
      <c r="AU104" s="18" t="s">
        <v>445</v>
      </c>
    </row>
    <row r="105" spans="2:65" s="11" customFormat="1" ht="20.45" customHeight="1" x14ac:dyDescent="0.25">
      <c r="B105" s="176"/>
      <c r="D105" s="177" t="s">
        <v>571</v>
      </c>
      <c r="E105" s="178" t="s">
        <v>385</v>
      </c>
      <c r="F105" s="179" t="s">
        <v>577</v>
      </c>
      <c r="H105" s="180">
        <v>2.2200000000000002</v>
      </c>
      <c r="I105" s="181"/>
      <c r="L105" s="176"/>
      <c r="M105" s="182"/>
      <c r="N105" s="183"/>
      <c r="O105" s="183"/>
      <c r="P105" s="183"/>
      <c r="Q105" s="183"/>
      <c r="R105" s="183"/>
      <c r="S105" s="183"/>
      <c r="T105" s="184"/>
      <c r="AT105" s="185" t="s">
        <v>571</v>
      </c>
      <c r="AU105" s="185" t="s">
        <v>445</v>
      </c>
      <c r="AV105" s="11" t="s">
        <v>445</v>
      </c>
      <c r="AW105" s="11" t="s">
        <v>401</v>
      </c>
      <c r="AX105" s="11" t="s">
        <v>387</v>
      </c>
      <c r="AY105" s="185" t="s">
        <v>560</v>
      </c>
    </row>
    <row r="106" spans="2:65" s="1" customFormat="1" ht="20.45" customHeight="1" x14ac:dyDescent="0.25">
      <c r="B106" s="161"/>
      <c r="C106" s="162" t="s">
        <v>578</v>
      </c>
      <c r="D106" s="162" t="s">
        <v>562</v>
      </c>
      <c r="E106" s="163" t="s">
        <v>579</v>
      </c>
      <c r="F106" s="164" t="s">
        <v>580</v>
      </c>
      <c r="G106" s="165" t="s">
        <v>581</v>
      </c>
      <c r="H106" s="166">
        <v>13.551</v>
      </c>
      <c r="I106" s="167"/>
      <c r="J106" s="168">
        <f>ROUND(I106*H106,2)</f>
        <v>0</v>
      </c>
      <c r="K106" s="164" t="s">
        <v>566</v>
      </c>
      <c r="L106" s="35"/>
      <c r="M106" s="169" t="s">
        <v>385</v>
      </c>
      <c r="N106" s="170" t="s">
        <v>408</v>
      </c>
      <c r="O106" s="36"/>
      <c r="P106" s="171">
        <f>O106*H106</f>
        <v>0</v>
      </c>
      <c r="Q106" s="171">
        <v>0</v>
      </c>
      <c r="R106" s="171">
        <f>Q106*H106</f>
        <v>0</v>
      </c>
      <c r="S106" s="171">
        <v>0</v>
      </c>
      <c r="T106" s="172">
        <f>S106*H106</f>
        <v>0</v>
      </c>
      <c r="AR106" s="18" t="s">
        <v>567</v>
      </c>
      <c r="AT106" s="18" t="s">
        <v>562</v>
      </c>
      <c r="AU106" s="18" t="s">
        <v>445</v>
      </c>
      <c r="AY106" s="18" t="s">
        <v>560</v>
      </c>
      <c r="BE106" s="173">
        <f>IF(N106="základní",J106,0)</f>
        <v>0</v>
      </c>
      <c r="BF106" s="173">
        <f>IF(N106="snížená",J106,0)</f>
        <v>0</v>
      </c>
      <c r="BG106" s="173">
        <f>IF(N106="zákl. přenesená",J106,0)</f>
        <v>0</v>
      </c>
      <c r="BH106" s="173">
        <f>IF(N106="sníž. přenesená",J106,0)</f>
        <v>0</v>
      </c>
      <c r="BI106" s="173">
        <f>IF(N106="nulová",J106,0)</f>
        <v>0</v>
      </c>
      <c r="BJ106" s="18" t="s">
        <v>387</v>
      </c>
      <c r="BK106" s="173">
        <f>ROUND(I106*H106,2)</f>
        <v>0</v>
      </c>
      <c r="BL106" s="18" t="s">
        <v>567</v>
      </c>
      <c r="BM106" s="18" t="s">
        <v>582</v>
      </c>
    </row>
    <row r="107" spans="2:65" s="1" customFormat="1" ht="28.9" customHeight="1" x14ac:dyDescent="0.25">
      <c r="B107" s="35"/>
      <c r="D107" s="174" t="s">
        <v>569</v>
      </c>
      <c r="F107" s="175" t="s">
        <v>583</v>
      </c>
      <c r="I107" s="135"/>
      <c r="L107" s="35"/>
      <c r="M107" s="65"/>
      <c r="N107" s="36"/>
      <c r="O107" s="36"/>
      <c r="P107" s="36"/>
      <c r="Q107" s="36"/>
      <c r="R107" s="36"/>
      <c r="S107" s="36"/>
      <c r="T107" s="66"/>
      <c r="AT107" s="18" t="s">
        <v>569</v>
      </c>
      <c r="AU107" s="18" t="s">
        <v>445</v>
      </c>
    </row>
    <row r="108" spans="2:65" s="11" customFormat="1" ht="20.45" customHeight="1" x14ac:dyDescent="0.25">
      <c r="B108" s="176"/>
      <c r="D108" s="177" t="s">
        <v>571</v>
      </c>
      <c r="E108" s="178" t="s">
        <v>469</v>
      </c>
      <c r="F108" s="179" t="s">
        <v>584</v>
      </c>
      <c r="H108" s="180">
        <v>13.551</v>
      </c>
      <c r="I108" s="181"/>
      <c r="L108" s="176"/>
      <c r="M108" s="182"/>
      <c r="N108" s="183"/>
      <c r="O108" s="183"/>
      <c r="P108" s="183"/>
      <c r="Q108" s="183"/>
      <c r="R108" s="183"/>
      <c r="S108" s="183"/>
      <c r="T108" s="184"/>
      <c r="AT108" s="185" t="s">
        <v>571</v>
      </c>
      <c r="AU108" s="185" t="s">
        <v>445</v>
      </c>
      <c r="AV108" s="11" t="s">
        <v>445</v>
      </c>
      <c r="AW108" s="11" t="s">
        <v>401</v>
      </c>
      <c r="AX108" s="11" t="s">
        <v>387</v>
      </c>
      <c r="AY108" s="185" t="s">
        <v>560</v>
      </c>
    </row>
    <row r="109" spans="2:65" s="1" customFormat="1" ht="20.45" customHeight="1" x14ac:dyDescent="0.25">
      <c r="B109" s="161"/>
      <c r="C109" s="162" t="s">
        <v>567</v>
      </c>
      <c r="D109" s="162" t="s">
        <v>562</v>
      </c>
      <c r="E109" s="163" t="s">
        <v>585</v>
      </c>
      <c r="F109" s="164" t="s">
        <v>586</v>
      </c>
      <c r="G109" s="165" t="s">
        <v>581</v>
      </c>
      <c r="H109" s="166">
        <v>13.551</v>
      </c>
      <c r="I109" s="167"/>
      <c r="J109" s="168">
        <f>ROUND(I109*H109,2)</f>
        <v>0</v>
      </c>
      <c r="K109" s="164" t="s">
        <v>566</v>
      </c>
      <c r="L109" s="35"/>
      <c r="M109" s="169" t="s">
        <v>385</v>
      </c>
      <c r="N109" s="170" t="s">
        <v>408</v>
      </c>
      <c r="O109" s="36"/>
      <c r="P109" s="171">
        <f>O109*H109</f>
        <v>0</v>
      </c>
      <c r="Q109" s="171">
        <v>0</v>
      </c>
      <c r="R109" s="171">
        <f>Q109*H109</f>
        <v>0</v>
      </c>
      <c r="S109" s="171">
        <v>0</v>
      </c>
      <c r="T109" s="172">
        <f>S109*H109</f>
        <v>0</v>
      </c>
      <c r="AR109" s="18" t="s">
        <v>567</v>
      </c>
      <c r="AT109" s="18" t="s">
        <v>562</v>
      </c>
      <c r="AU109" s="18" t="s">
        <v>445</v>
      </c>
      <c r="AY109" s="18" t="s">
        <v>560</v>
      </c>
      <c r="BE109" s="173">
        <f>IF(N109="základní",J109,0)</f>
        <v>0</v>
      </c>
      <c r="BF109" s="173">
        <f>IF(N109="snížená",J109,0)</f>
        <v>0</v>
      </c>
      <c r="BG109" s="173">
        <f>IF(N109="zákl. přenesená",J109,0)</f>
        <v>0</v>
      </c>
      <c r="BH109" s="173">
        <f>IF(N109="sníž. přenesená",J109,0)</f>
        <v>0</v>
      </c>
      <c r="BI109" s="173">
        <f>IF(N109="nulová",J109,0)</f>
        <v>0</v>
      </c>
      <c r="BJ109" s="18" t="s">
        <v>387</v>
      </c>
      <c r="BK109" s="173">
        <f>ROUND(I109*H109,2)</f>
        <v>0</v>
      </c>
      <c r="BL109" s="18" t="s">
        <v>567</v>
      </c>
      <c r="BM109" s="18" t="s">
        <v>587</v>
      </c>
    </row>
    <row r="110" spans="2:65" s="1" customFormat="1" ht="28.9" customHeight="1" x14ac:dyDescent="0.25">
      <c r="B110" s="35"/>
      <c r="D110" s="174" t="s">
        <v>569</v>
      </c>
      <c r="F110" s="175" t="s">
        <v>588</v>
      </c>
      <c r="I110" s="135"/>
      <c r="L110" s="35"/>
      <c r="M110" s="65"/>
      <c r="N110" s="36"/>
      <c r="O110" s="36"/>
      <c r="P110" s="36"/>
      <c r="Q110" s="36"/>
      <c r="R110" s="36"/>
      <c r="S110" s="36"/>
      <c r="T110" s="66"/>
      <c r="AT110" s="18" t="s">
        <v>569</v>
      </c>
      <c r="AU110" s="18" t="s">
        <v>445</v>
      </c>
    </row>
    <row r="111" spans="2:65" s="11" customFormat="1" ht="20.45" customHeight="1" x14ac:dyDescent="0.25">
      <c r="B111" s="176"/>
      <c r="D111" s="174" t="s">
        <v>571</v>
      </c>
      <c r="E111" s="185" t="s">
        <v>385</v>
      </c>
      <c r="F111" s="186" t="s">
        <v>469</v>
      </c>
      <c r="H111" s="187">
        <v>13.551</v>
      </c>
      <c r="I111" s="181"/>
      <c r="L111" s="176"/>
      <c r="M111" s="182"/>
      <c r="N111" s="183"/>
      <c r="O111" s="183"/>
      <c r="P111" s="183"/>
      <c r="Q111" s="183"/>
      <c r="R111" s="183"/>
      <c r="S111" s="183"/>
      <c r="T111" s="184"/>
      <c r="AT111" s="185" t="s">
        <v>571</v>
      </c>
      <c r="AU111" s="185" t="s">
        <v>445</v>
      </c>
      <c r="AV111" s="11" t="s">
        <v>445</v>
      </c>
      <c r="AW111" s="11" t="s">
        <v>401</v>
      </c>
      <c r="AX111" s="11" t="s">
        <v>387</v>
      </c>
      <c r="AY111" s="185" t="s">
        <v>560</v>
      </c>
    </row>
    <row r="112" spans="2:65" s="10" customFormat="1" ht="29.85" customHeight="1" x14ac:dyDescent="0.3">
      <c r="B112" s="147"/>
      <c r="D112" s="158" t="s">
        <v>436</v>
      </c>
      <c r="E112" s="159" t="s">
        <v>578</v>
      </c>
      <c r="F112" s="159" t="s">
        <v>589</v>
      </c>
      <c r="I112" s="150"/>
      <c r="J112" s="160">
        <f>BK112</f>
        <v>0</v>
      </c>
      <c r="L112" s="147"/>
      <c r="M112" s="152"/>
      <c r="N112" s="153"/>
      <c r="O112" s="153"/>
      <c r="P112" s="154">
        <f>SUM(P113:P118)</f>
        <v>0</v>
      </c>
      <c r="Q112" s="153"/>
      <c r="R112" s="154">
        <f>SUM(R113:R118)</f>
        <v>0.91503306000000006</v>
      </c>
      <c r="S112" s="153"/>
      <c r="T112" s="155">
        <f>SUM(T113:T118)</f>
        <v>0</v>
      </c>
      <c r="AR112" s="148" t="s">
        <v>387</v>
      </c>
      <c r="AT112" s="156" t="s">
        <v>436</v>
      </c>
      <c r="AU112" s="156" t="s">
        <v>387</v>
      </c>
      <c r="AY112" s="148" t="s">
        <v>560</v>
      </c>
      <c r="BK112" s="157">
        <f>SUM(BK113:BK118)</f>
        <v>0</v>
      </c>
    </row>
    <row r="113" spans="2:65" s="1" customFormat="1" ht="20.45" customHeight="1" x14ac:dyDescent="0.25">
      <c r="B113" s="161"/>
      <c r="C113" s="162" t="s">
        <v>590</v>
      </c>
      <c r="D113" s="162" t="s">
        <v>562</v>
      </c>
      <c r="E113" s="163" t="s">
        <v>591</v>
      </c>
      <c r="F113" s="164" t="s">
        <v>592</v>
      </c>
      <c r="G113" s="165" t="s">
        <v>565</v>
      </c>
      <c r="H113" s="166">
        <v>25.757999999999999</v>
      </c>
      <c r="I113" s="167"/>
      <c r="J113" s="168">
        <f>ROUND(I113*H113,2)</f>
        <v>0</v>
      </c>
      <c r="K113" s="164" t="s">
        <v>566</v>
      </c>
      <c r="L113" s="35"/>
      <c r="M113" s="169" t="s">
        <v>385</v>
      </c>
      <c r="N113" s="170" t="s">
        <v>408</v>
      </c>
      <c r="O113" s="36"/>
      <c r="P113" s="171">
        <f>O113*H113</f>
        <v>0</v>
      </c>
      <c r="Q113" s="171">
        <v>2.8570000000000002E-2</v>
      </c>
      <c r="R113" s="171">
        <f>Q113*H113</f>
        <v>0.73590606000000003</v>
      </c>
      <c r="S113" s="171">
        <v>0</v>
      </c>
      <c r="T113" s="172">
        <f>S113*H113</f>
        <v>0</v>
      </c>
      <c r="AR113" s="18" t="s">
        <v>567</v>
      </c>
      <c r="AT113" s="18" t="s">
        <v>562</v>
      </c>
      <c r="AU113" s="18" t="s">
        <v>445</v>
      </c>
      <c r="AY113" s="18" t="s">
        <v>560</v>
      </c>
      <c r="BE113" s="173">
        <f>IF(N113="základní",J113,0)</f>
        <v>0</v>
      </c>
      <c r="BF113" s="173">
        <f>IF(N113="snížená",J113,0)</f>
        <v>0</v>
      </c>
      <c r="BG113" s="173">
        <f>IF(N113="zákl. přenesená",J113,0)</f>
        <v>0</v>
      </c>
      <c r="BH113" s="173">
        <f>IF(N113="sníž. přenesená",J113,0)</f>
        <v>0</v>
      </c>
      <c r="BI113" s="173">
        <f>IF(N113="nulová",J113,0)</f>
        <v>0</v>
      </c>
      <c r="BJ113" s="18" t="s">
        <v>387</v>
      </c>
      <c r="BK113" s="173">
        <f>ROUND(I113*H113,2)</f>
        <v>0</v>
      </c>
      <c r="BL113" s="18" t="s">
        <v>567</v>
      </c>
      <c r="BM113" s="18" t="s">
        <v>593</v>
      </c>
    </row>
    <row r="114" spans="2:65" s="1" customFormat="1" ht="28.9" customHeight="1" x14ac:dyDescent="0.25">
      <c r="B114" s="35"/>
      <c r="D114" s="174" t="s">
        <v>569</v>
      </c>
      <c r="F114" s="175" t="s">
        <v>594</v>
      </c>
      <c r="I114" s="135"/>
      <c r="L114" s="35"/>
      <c r="M114" s="65"/>
      <c r="N114" s="36"/>
      <c r="O114" s="36"/>
      <c r="P114" s="36"/>
      <c r="Q114" s="36"/>
      <c r="R114" s="36"/>
      <c r="S114" s="36"/>
      <c r="T114" s="66"/>
      <c r="AT114" s="18" t="s">
        <v>569</v>
      </c>
      <c r="AU114" s="18" t="s">
        <v>445</v>
      </c>
    </row>
    <row r="115" spans="2:65" s="11" customFormat="1" ht="20.45" customHeight="1" x14ac:dyDescent="0.25">
      <c r="B115" s="176"/>
      <c r="D115" s="177" t="s">
        <v>571</v>
      </c>
      <c r="E115" s="178" t="s">
        <v>385</v>
      </c>
      <c r="F115" s="179" t="s">
        <v>471</v>
      </c>
      <c r="H115" s="180">
        <v>25.757999999999999</v>
      </c>
      <c r="I115" s="181"/>
      <c r="L115" s="176"/>
      <c r="M115" s="182"/>
      <c r="N115" s="183"/>
      <c r="O115" s="183"/>
      <c r="P115" s="183"/>
      <c r="Q115" s="183"/>
      <c r="R115" s="183"/>
      <c r="S115" s="183"/>
      <c r="T115" s="184"/>
      <c r="AT115" s="185" t="s">
        <v>571</v>
      </c>
      <c r="AU115" s="185" t="s">
        <v>445</v>
      </c>
      <c r="AV115" s="11" t="s">
        <v>445</v>
      </c>
      <c r="AW115" s="11" t="s">
        <v>401</v>
      </c>
      <c r="AX115" s="11" t="s">
        <v>387</v>
      </c>
      <c r="AY115" s="185" t="s">
        <v>560</v>
      </c>
    </row>
    <row r="116" spans="2:65" s="1" customFormat="1" ht="20.45" customHeight="1" x14ac:dyDescent="0.25">
      <c r="B116" s="161"/>
      <c r="C116" s="162" t="s">
        <v>595</v>
      </c>
      <c r="D116" s="162" t="s">
        <v>562</v>
      </c>
      <c r="E116" s="163" t="s">
        <v>596</v>
      </c>
      <c r="F116" s="164" t="s">
        <v>597</v>
      </c>
      <c r="G116" s="165" t="s">
        <v>565</v>
      </c>
      <c r="H116" s="166">
        <v>0.9</v>
      </c>
      <c r="I116" s="167"/>
      <c r="J116" s="168">
        <f>ROUND(I116*H116,2)</f>
        <v>0</v>
      </c>
      <c r="K116" s="164" t="s">
        <v>566</v>
      </c>
      <c r="L116" s="35"/>
      <c r="M116" s="169" t="s">
        <v>385</v>
      </c>
      <c r="N116" s="170" t="s">
        <v>408</v>
      </c>
      <c r="O116" s="36"/>
      <c r="P116" s="171">
        <f>O116*H116</f>
        <v>0</v>
      </c>
      <c r="Q116" s="171">
        <v>0.19903000000000001</v>
      </c>
      <c r="R116" s="171">
        <f>Q116*H116</f>
        <v>0.17912700000000001</v>
      </c>
      <c r="S116" s="171">
        <v>0</v>
      </c>
      <c r="T116" s="172">
        <f>S116*H116</f>
        <v>0</v>
      </c>
      <c r="AR116" s="18" t="s">
        <v>567</v>
      </c>
      <c r="AT116" s="18" t="s">
        <v>562</v>
      </c>
      <c r="AU116" s="18" t="s">
        <v>445</v>
      </c>
      <c r="AY116" s="18" t="s">
        <v>560</v>
      </c>
      <c r="BE116" s="173">
        <f>IF(N116="základní",J116,0)</f>
        <v>0</v>
      </c>
      <c r="BF116" s="173">
        <f>IF(N116="snížená",J116,0)</f>
        <v>0</v>
      </c>
      <c r="BG116" s="173">
        <f>IF(N116="zákl. přenesená",J116,0)</f>
        <v>0</v>
      </c>
      <c r="BH116" s="173">
        <f>IF(N116="sníž. přenesená",J116,0)</f>
        <v>0</v>
      </c>
      <c r="BI116" s="173">
        <f>IF(N116="nulová",J116,0)</f>
        <v>0</v>
      </c>
      <c r="BJ116" s="18" t="s">
        <v>387</v>
      </c>
      <c r="BK116" s="173">
        <f>ROUND(I116*H116,2)</f>
        <v>0</v>
      </c>
      <c r="BL116" s="18" t="s">
        <v>567</v>
      </c>
      <c r="BM116" s="18" t="s">
        <v>598</v>
      </c>
    </row>
    <row r="117" spans="2:65" s="1" customFormat="1" ht="28.9" customHeight="1" x14ac:dyDescent="0.25">
      <c r="B117" s="35"/>
      <c r="D117" s="174" t="s">
        <v>569</v>
      </c>
      <c r="F117" s="175" t="s">
        <v>599</v>
      </c>
      <c r="I117" s="135"/>
      <c r="L117" s="35"/>
      <c r="M117" s="65"/>
      <c r="N117" s="36"/>
      <c r="O117" s="36"/>
      <c r="P117" s="36"/>
      <c r="Q117" s="36"/>
      <c r="R117" s="36"/>
      <c r="S117" s="36"/>
      <c r="T117" s="66"/>
      <c r="AT117" s="18" t="s">
        <v>569</v>
      </c>
      <c r="AU117" s="18" t="s">
        <v>445</v>
      </c>
    </row>
    <row r="118" spans="2:65" s="11" customFormat="1" ht="20.45" customHeight="1" x14ac:dyDescent="0.25">
      <c r="B118" s="176"/>
      <c r="D118" s="174" t="s">
        <v>571</v>
      </c>
      <c r="E118" s="185" t="s">
        <v>455</v>
      </c>
      <c r="F118" s="186" t="s">
        <v>600</v>
      </c>
      <c r="H118" s="187">
        <v>0.9</v>
      </c>
      <c r="I118" s="181"/>
      <c r="L118" s="176"/>
      <c r="M118" s="182"/>
      <c r="N118" s="183"/>
      <c r="O118" s="183"/>
      <c r="P118" s="183"/>
      <c r="Q118" s="183"/>
      <c r="R118" s="183"/>
      <c r="S118" s="183"/>
      <c r="T118" s="184"/>
      <c r="AT118" s="185" t="s">
        <v>571</v>
      </c>
      <c r="AU118" s="185" t="s">
        <v>445</v>
      </c>
      <c r="AV118" s="11" t="s">
        <v>445</v>
      </c>
      <c r="AW118" s="11" t="s">
        <v>401</v>
      </c>
      <c r="AX118" s="11" t="s">
        <v>387</v>
      </c>
      <c r="AY118" s="185" t="s">
        <v>560</v>
      </c>
    </row>
    <row r="119" spans="2:65" s="10" customFormat="1" ht="29.85" customHeight="1" x14ac:dyDescent="0.3">
      <c r="B119" s="147"/>
      <c r="D119" s="158" t="s">
        <v>436</v>
      </c>
      <c r="E119" s="159" t="s">
        <v>590</v>
      </c>
      <c r="F119" s="159" t="s">
        <v>601</v>
      </c>
      <c r="I119" s="150"/>
      <c r="J119" s="160">
        <f>BK119</f>
        <v>0</v>
      </c>
      <c r="L119" s="147"/>
      <c r="M119" s="152"/>
      <c r="N119" s="153"/>
      <c r="O119" s="153"/>
      <c r="P119" s="154">
        <f>SUM(P120:P122)</f>
        <v>0</v>
      </c>
      <c r="Q119" s="153"/>
      <c r="R119" s="154">
        <f>SUM(R120:R122)</f>
        <v>0</v>
      </c>
      <c r="S119" s="153"/>
      <c r="T119" s="155">
        <f>SUM(T120:T122)</f>
        <v>0</v>
      </c>
      <c r="AR119" s="148" t="s">
        <v>387</v>
      </c>
      <c r="AT119" s="156" t="s">
        <v>436</v>
      </c>
      <c r="AU119" s="156" t="s">
        <v>387</v>
      </c>
      <c r="AY119" s="148" t="s">
        <v>560</v>
      </c>
      <c r="BK119" s="157">
        <f>SUM(BK120:BK122)</f>
        <v>0</v>
      </c>
    </row>
    <row r="120" spans="2:65" s="1" customFormat="1" ht="20.45" customHeight="1" x14ac:dyDescent="0.25">
      <c r="B120" s="161"/>
      <c r="C120" s="162" t="s">
        <v>602</v>
      </c>
      <c r="D120" s="162" t="s">
        <v>562</v>
      </c>
      <c r="E120" s="163" t="s">
        <v>603</v>
      </c>
      <c r="F120" s="164" t="s">
        <v>604</v>
      </c>
      <c r="G120" s="165" t="s">
        <v>565</v>
      </c>
      <c r="H120" s="166">
        <v>1.17</v>
      </c>
      <c r="I120" s="167"/>
      <c r="J120" s="168">
        <f>ROUND(I120*H120,2)</f>
        <v>0</v>
      </c>
      <c r="K120" s="164" t="s">
        <v>566</v>
      </c>
      <c r="L120" s="35"/>
      <c r="M120" s="169" t="s">
        <v>385</v>
      </c>
      <c r="N120" s="170" t="s">
        <v>408</v>
      </c>
      <c r="O120" s="36"/>
      <c r="P120" s="171">
        <f>O120*H120</f>
        <v>0</v>
      </c>
      <c r="Q120" s="171">
        <v>0</v>
      </c>
      <c r="R120" s="171">
        <f>Q120*H120</f>
        <v>0</v>
      </c>
      <c r="S120" s="171">
        <v>0</v>
      </c>
      <c r="T120" s="172">
        <f>S120*H120</f>
        <v>0</v>
      </c>
      <c r="AR120" s="18" t="s">
        <v>567</v>
      </c>
      <c r="AT120" s="18" t="s">
        <v>562</v>
      </c>
      <c r="AU120" s="18" t="s">
        <v>445</v>
      </c>
      <c r="AY120" s="18" t="s">
        <v>560</v>
      </c>
      <c r="BE120" s="173">
        <f>IF(N120="základní",J120,0)</f>
        <v>0</v>
      </c>
      <c r="BF120" s="173">
        <f>IF(N120="snížená",J120,0)</f>
        <v>0</v>
      </c>
      <c r="BG120" s="173">
        <f>IF(N120="zákl. přenesená",J120,0)</f>
        <v>0</v>
      </c>
      <c r="BH120" s="173">
        <f>IF(N120="sníž. přenesená",J120,0)</f>
        <v>0</v>
      </c>
      <c r="BI120" s="173">
        <f>IF(N120="nulová",J120,0)</f>
        <v>0</v>
      </c>
      <c r="BJ120" s="18" t="s">
        <v>387</v>
      </c>
      <c r="BK120" s="173">
        <f>ROUND(I120*H120,2)</f>
        <v>0</v>
      </c>
      <c r="BL120" s="18" t="s">
        <v>567</v>
      </c>
      <c r="BM120" s="18" t="s">
        <v>605</v>
      </c>
    </row>
    <row r="121" spans="2:65" s="1" customFormat="1" ht="20.45" customHeight="1" x14ac:dyDescent="0.25">
      <c r="B121" s="35"/>
      <c r="D121" s="174" t="s">
        <v>569</v>
      </c>
      <c r="F121" s="175" t="s">
        <v>606</v>
      </c>
      <c r="I121" s="135"/>
      <c r="L121" s="35"/>
      <c r="M121" s="65"/>
      <c r="N121" s="36"/>
      <c r="O121" s="36"/>
      <c r="P121" s="36"/>
      <c r="Q121" s="36"/>
      <c r="R121" s="36"/>
      <c r="S121" s="36"/>
      <c r="T121" s="66"/>
      <c r="AT121" s="18" t="s">
        <v>569</v>
      </c>
      <c r="AU121" s="18" t="s">
        <v>445</v>
      </c>
    </row>
    <row r="122" spans="2:65" s="11" customFormat="1" ht="20.45" customHeight="1" x14ac:dyDescent="0.25">
      <c r="B122" s="176"/>
      <c r="D122" s="174" t="s">
        <v>571</v>
      </c>
      <c r="E122" s="185" t="s">
        <v>385</v>
      </c>
      <c r="F122" s="186" t="s">
        <v>607</v>
      </c>
      <c r="H122" s="187">
        <v>1.17</v>
      </c>
      <c r="I122" s="181"/>
      <c r="L122" s="176"/>
      <c r="M122" s="182"/>
      <c r="N122" s="183"/>
      <c r="O122" s="183"/>
      <c r="P122" s="183"/>
      <c r="Q122" s="183"/>
      <c r="R122" s="183"/>
      <c r="S122" s="183"/>
      <c r="T122" s="184"/>
      <c r="AT122" s="185" t="s">
        <v>571</v>
      </c>
      <c r="AU122" s="185" t="s">
        <v>445</v>
      </c>
      <c r="AV122" s="11" t="s">
        <v>445</v>
      </c>
      <c r="AW122" s="11" t="s">
        <v>401</v>
      </c>
      <c r="AX122" s="11" t="s">
        <v>387</v>
      </c>
      <c r="AY122" s="185" t="s">
        <v>560</v>
      </c>
    </row>
    <row r="123" spans="2:65" s="10" customFormat="1" ht="29.85" customHeight="1" x14ac:dyDescent="0.3">
      <c r="B123" s="147"/>
      <c r="D123" s="158" t="s">
        <v>436</v>
      </c>
      <c r="E123" s="159" t="s">
        <v>595</v>
      </c>
      <c r="F123" s="159" t="s">
        <v>608</v>
      </c>
      <c r="I123" s="150"/>
      <c r="J123" s="160">
        <f>BK123</f>
        <v>0</v>
      </c>
      <c r="L123" s="147"/>
      <c r="M123" s="152"/>
      <c r="N123" s="153"/>
      <c r="O123" s="153"/>
      <c r="P123" s="154">
        <f>SUM(P124:P268)</f>
        <v>0</v>
      </c>
      <c r="Q123" s="153"/>
      <c r="R123" s="154">
        <f>SUM(R124:R268)</f>
        <v>29.752067289999996</v>
      </c>
      <c r="S123" s="153"/>
      <c r="T123" s="155">
        <f>SUM(T124:T268)</f>
        <v>0</v>
      </c>
      <c r="AR123" s="148" t="s">
        <v>387</v>
      </c>
      <c r="AT123" s="156" t="s">
        <v>436</v>
      </c>
      <c r="AU123" s="156" t="s">
        <v>387</v>
      </c>
      <c r="AY123" s="148" t="s">
        <v>560</v>
      </c>
      <c r="BK123" s="157">
        <f>SUM(BK124:BK268)</f>
        <v>0</v>
      </c>
    </row>
    <row r="124" spans="2:65" s="1" customFormat="1" ht="28.9" customHeight="1" x14ac:dyDescent="0.25">
      <c r="B124" s="161"/>
      <c r="C124" s="162" t="s">
        <v>609</v>
      </c>
      <c r="D124" s="162" t="s">
        <v>562</v>
      </c>
      <c r="E124" s="163" t="s">
        <v>610</v>
      </c>
      <c r="F124" s="164" t="s">
        <v>611</v>
      </c>
      <c r="G124" s="165" t="s">
        <v>565</v>
      </c>
      <c r="H124" s="166">
        <v>0.9</v>
      </c>
      <c r="I124" s="167"/>
      <c r="J124" s="168">
        <f>ROUND(I124*H124,2)</f>
        <v>0</v>
      </c>
      <c r="K124" s="164" t="s">
        <v>566</v>
      </c>
      <c r="L124" s="35"/>
      <c r="M124" s="169" t="s">
        <v>385</v>
      </c>
      <c r="N124" s="170" t="s">
        <v>408</v>
      </c>
      <c r="O124" s="36"/>
      <c r="P124" s="171">
        <f>O124*H124</f>
        <v>0</v>
      </c>
      <c r="Q124" s="171">
        <v>1.54E-2</v>
      </c>
      <c r="R124" s="171">
        <f>Q124*H124</f>
        <v>1.3860000000000001E-2</v>
      </c>
      <c r="S124" s="171">
        <v>0</v>
      </c>
      <c r="T124" s="172">
        <f>S124*H124</f>
        <v>0</v>
      </c>
      <c r="AR124" s="18" t="s">
        <v>567</v>
      </c>
      <c r="AT124" s="18" t="s">
        <v>562</v>
      </c>
      <c r="AU124" s="18" t="s">
        <v>445</v>
      </c>
      <c r="AY124" s="18" t="s">
        <v>560</v>
      </c>
      <c r="BE124" s="173">
        <f>IF(N124="základní",J124,0)</f>
        <v>0</v>
      </c>
      <c r="BF124" s="173">
        <f>IF(N124="snížená",J124,0)</f>
        <v>0</v>
      </c>
      <c r="BG124" s="173">
        <f>IF(N124="zákl. přenesená",J124,0)</f>
        <v>0</v>
      </c>
      <c r="BH124" s="173">
        <f>IF(N124="sníž. přenesená",J124,0)</f>
        <v>0</v>
      </c>
      <c r="BI124" s="173">
        <f>IF(N124="nulová",J124,0)</f>
        <v>0</v>
      </c>
      <c r="BJ124" s="18" t="s">
        <v>387</v>
      </c>
      <c r="BK124" s="173">
        <f>ROUND(I124*H124,2)</f>
        <v>0</v>
      </c>
      <c r="BL124" s="18" t="s">
        <v>567</v>
      </c>
      <c r="BM124" s="18" t="s">
        <v>612</v>
      </c>
    </row>
    <row r="125" spans="2:65" s="1" customFormat="1" ht="28.9" customHeight="1" x14ac:dyDescent="0.25">
      <c r="B125" s="35"/>
      <c r="D125" s="174" t="s">
        <v>569</v>
      </c>
      <c r="F125" s="175" t="s">
        <v>613</v>
      </c>
      <c r="I125" s="135"/>
      <c r="L125" s="35"/>
      <c r="M125" s="65"/>
      <c r="N125" s="36"/>
      <c r="O125" s="36"/>
      <c r="P125" s="36"/>
      <c r="Q125" s="36"/>
      <c r="R125" s="36"/>
      <c r="S125" s="36"/>
      <c r="T125" s="66"/>
      <c r="AT125" s="18" t="s">
        <v>569</v>
      </c>
      <c r="AU125" s="18" t="s">
        <v>445</v>
      </c>
    </row>
    <row r="126" spans="2:65" s="11" customFormat="1" ht="20.45" customHeight="1" x14ac:dyDescent="0.25">
      <c r="B126" s="176"/>
      <c r="D126" s="177" t="s">
        <v>571</v>
      </c>
      <c r="E126" s="178" t="s">
        <v>385</v>
      </c>
      <c r="F126" s="179" t="s">
        <v>455</v>
      </c>
      <c r="H126" s="180">
        <v>0.9</v>
      </c>
      <c r="I126" s="181"/>
      <c r="L126" s="176"/>
      <c r="M126" s="182"/>
      <c r="N126" s="183"/>
      <c r="O126" s="183"/>
      <c r="P126" s="183"/>
      <c r="Q126" s="183"/>
      <c r="R126" s="183"/>
      <c r="S126" s="183"/>
      <c r="T126" s="184"/>
      <c r="AT126" s="185" t="s">
        <v>571</v>
      </c>
      <c r="AU126" s="185" t="s">
        <v>445</v>
      </c>
      <c r="AV126" s="11" t="s">
        <v>445</v>
      </c>
      <c r="AW126" s="11" t="s">
        <v>401</v>
      </c>
      <c r="AX126" s="11" t="s">
        <v>387</v>
      </c>
      <c r="AY126" s="185" t="s">
        <v>560</v>
      </c>
    </row>
    <row r="127" spans="2:65" s="1" customFormat="1" ht="20.45" customHeight="1" x14ac:dyDescent="0.25">
      <c r="B127" s="161"/>
      <c r="C127" s="162" t="s">
        <v>614</v>
      </c>
      <c r="D127" s="162" t="s">
        <v>562</v>
      </c>
      <c r="E127" s="163" t="s">
        <v>615</v>
      </c>
      <c r="F127" s="164" t="s">
        <v>616</v>
      </c>
      <c r="G127" s="165" t="s">
        <v>565</v>
      </c>
      <c r="H127" s="166">
        <v>1225.05</v>
      </c>
      <c r="I127" s="167"/>
      <c r="J127" s="168">
        <f>ROUND(I127*H127,2)</f>
        <v>0</v>
      </c>
      <c r="K127" s="164" t="s">
        <v>566</v>
      </c>
      <c r="L127" s="35"/>
      <c r="M127" s="169" t="s">
        <v>385</v>
      </c>
      <c r="N127" s="170" t="s">
        <v>408</v>
      </c>
      <c r="O127" s="36"/>
      <c r="P127" s="171">
        <f>O127*H127</f>
        <v>0</v>
      </c>
      <c r="Q127" s="171">
        <v>2.5999999999999998E-4</v>
      </c>
      <c r="R127" s="171">
        <f>Q127*H127</f>
        <v>0.31851299999999994</v>
      </c>
      <c r="S127" s="171">
        <v>0</v>
      </c>
      <c r="T127" s="172">
        <f>S127*H127</f>
        <v>0</v>
      </c>
      <c r="AR127" s="18" t="s">
        <v>567</v>
      </c>
      <c r="AT127" s="18" t="s">
        <v>562</v>
      </c>
      <c r="AU127" s="18" t="s">
        <v>445</v>
      </c>
      <c r="AY127" s="18" t="s">
        <v>560</v>
      </c>
      <c r="BE127" s="173">
        <f>IF(N127="základní",J127,0)</f>
        <v>0</v>
      </c>
      <c r="BF127" s="173">
        <f>IF(N127="snížená",J127,0)</f>
        <v>0</v>
      </c>
      <c r="BG127" s="173">
        <f>IF(N127="zákl. přenesená",J127,0)</f>
        <v>0</v>
      </c>
      <c r="BH127" s="173">
        <f>IF(N127="sníž. přenesená",J127,0)</f>
        <v>0</v>
      </c>
      <c r="BI127" s="173">
        <f>IF(N127="nulová",J127,0)</f>
        <v>0</v>
      </c>
      <c r="BJ127" s="18" t="s">
        <v>387</v>
      </c>
      <c r="BK127" s="173">
        <f>ROUND(I127*H127,2)</f>
        <v>0</v>
      </c>
      <c r="BL127" s="18" t="s">
        <v>567</v>
      </c>
      <c r="BM127" s="18" t="s">
        <v>617</v>
      </c>
    </row>
    <row r="128" spans="2:65" s="1" customFormat="1" ht="28.9" customHeight="1" x14ac:dyDescent="0.25">
      <c r="B128" s="35"/>
      <c r="D128" s="174" t="s">
        <v>569</v>
      </c>
      <c r="F128" s="175" t="s">
        <v>618</v>
      </c>
      <c r="I128" s="135"/>
      <c r="L128" s="35"/>
      <c r="M128" s="65"/>
      <c r="N128" s="36"/>
      <c r="O128" s="36"/>
      <c r="P128" s="36"/>
      <c r="Q128" s="36"/>
      <c r="R128" s="36"/>
      <c r="S128" s="36"/>
      <c r="T128" s="66"/>
      <c r="AT128" s="18" t="s">
        <v>569</v>
      </c>
      <c r="AU128" s="18" t="s">
        <v>445</v>
      </c>
    </row>
    <row r="129" spans="2:65" s="11" customFormat="1" ht="20.45" customHeight="1" x14ac:dyDescent="0.25">
      <c r="B129" s="176"/>
      <c r="D129" s="177" t="s">
        <v>571</v>
      </c>
      <c r="E129" s="178" t="s">
        <v>385</v>
      </c>
      <c r="F129" s="179" t="s">
        <v>619</v>
      </c>
      <c r="H129" s="180">
        <v>1225.05</v>
      </c>
      <c r="I129" s="181"/>
      <c r="L129" s="176"/>
      <c r="M129" s="182"/>
      <c r="N129" s="183"/>
      <c r="O129" s="183"/>
      <c r="P129" s="183"/>
      <c r="Q129" s="183"/>
      <c r="R129" s="183"/>
      <c r="S129" s="183"/>
      <c r="T129" s="184"/>
      <c r="AT129" s="185" t="s">
        <v>571</v>
      </c>
      <c r="AU129" s="185" t="s">
        <v>445</v>
      </c>
      <c r="AV129" s="11" t="s">
        <v>445</v>
      </c>
      <c r="AW129" s="11" t="s">
        <v>401</v>
      </c>
      <c r="AX129" s="11" t="s">
        <v>387</v>
      </c>
      <c r="AY129" s="185" t="s">
        <v>560</v>
      </c>
    </row>
    <row r="130" spans="2:65" s="1" customFormat="1" ht="28.9" customHeight="1" x14ac:dyDescent="0.25">
      <c r="B130" s="161"/>
      <c r="C130" s="162" t="s">
        <v>392</v>
      </c>
      <c r="D130" s="162" t="s">
        <v>562</v>
      </c>
      <c r="E130" s="163" t="s">
        <v>620</v>
      </c>
      <c r="F130" s="164" t="s">
        <v>621</v>
      </c>
      <c r="G130" s="165" t="s">
        <v>565</v>
      </c>
      <c r="H130" s="166">
        <v>32.396000000000001</v>
      </c>
      <c r="I130" s="167"/>
      <c r="J130" s="168">
        <f>ROUND(I130*H130,2)</f>
        <v>0</v>
      </c>
      <c r="K130" s="164" t="s">
        <v>566</v>
      </c>
      <c r="L130" s="35"/>
      <c r="M130" s="169" t="s">
        <v>385</v>
      </c>
      <c r="N130" s="170" t="s">
        <v>408</v>
      </c>
      <c r="O130" s="36"/>
      <c r="P130" s="171">
        <f>O130*H130</f>
        <v>0</v>
      </c>
      <c r="Q130" s="171">
        <v>4.8900000000000002E-3</v>
      </c>
      <c r="R130" s="171">
        <f>Q130*H130</f>
        <v>0.15841644000000002</v>
      </c>
      <c r="S130" s="171">
        <v>0</v>
      </c>
      <c r="T130" s="172">
        <f>S130*H130</f>
        <v>0</v>
      </c>
      <c r="AR130" s="18" t="s">
        <v>567</v>
      </c>
      <c r="AT130" s="18" t="s">
        <v>562</v>
      </c>
      <c r="AU130" s="18" t="s">
        <v>445</v>
      </c>
      <c r="AY130" s="18" t="s">
        <v>560</v>
      </c>
      <c r="BE130" s="173">
        <f>IF(N130="základní",J130,0)</f>
        <v>0</v>
      </c>
      <c r="BF130" s="173">
        <f>IF(N130="snížená",J130,0)</f>
        <v>0</v>
      </c>
      <c r="BG130" s="173">
        <f>IF(N130="zákl. přenesená",J130,0)</f>
        <v>0</v>
      </c>
      <c r="BH130" s="173">
        <f>IF(N130="sníž. přenesená",J130,0)</f>
        <v>0</v>
      </c>
      <c r="BI130" s="173">
        <f>IF(N130="nulová",J130,0)</f>
        <v>0</v>
      </c>
      <c r="BJ130" s="18" t="s">
        <v>387</v>
      </c>
      <c r="BK130" s="173">
        <f>ROUND(I130*H130,2)</f>
        <v>0</v>
      </c>
      <c r="BL130" s="18" t="s">
        <v>567</v>
      </c>
      <c r="BM130" s="18" t="s">
        <v>622</v>
      </c>
    </row>
    <row r="131" spans="2:65" s="1" customFormat="1" ht="28.9" customHeight="1" x14ac:dyDescent="0.25">
      <c r="B131" s="35"/>
      <c r="D131" s="174" t="s">
        <v>569</v>
      </c>
      <c r="F131" s="175" t="s">
        <v>623</v>
      </c>
      <c r="I131" s="135"/>
      <c r="L131" s="35"/>
      <c r="M131" s="65"/>
      <c r="N131" s="36"/>
      <c r="O131" s="36"/>
      <c r="P131" s="36"/>
      <c r="Q131" s="36"/>
      <c r="R131" s="36"/>
      <c r="S131" s="36"/>
      <c r="T131" s="66"/>
      <c r="AT131" s="18" t="s">
        <v>569</v>
      </c>
      <c r="AU131" s="18" t="s">
        <v>445</v>
      </c>
    </row>
    <row r="132" spans="2:65" s="11" customFormat="1" ht="20.45" customHeight="1" x14ac:dyDescent="0.25">
      <c r="B132" s="176"/>
      <c r="D132" s="177" t="s">
        <v>571</v>
      </c>
      <c r="E132" s="178" t="s">
        <v>385</v>
      </c>
      <c r="F132" s="179" t="s">
        <v>450</v>
      </c>
      <c r="H132" s="180">
        <v>32.396000000000001</v>
      </c>
      <c r="I132" s="181"/>
      <c r="L132" s="176"/>
      <c r="M132" s="182"/>
      <c r="N132" s="183"/>
      <c r="O132" s="183"/>
      <c r="P132" s="183"/>
      <c r="Q132" s="183"/>
      <c r="R132" s="183"/>
      <c r="S132" s="183"/>
      <c r="T132" s="184"/>
      <c r="AT132" s="185" t="s">
        <v>571</v>
      </c>
      <c r="AU132" s="185" t="s">
        <v>445</v>
      </c>
      <c r="AV132" s="11" t="s">
        <v>445</v>
      </c>
      <c r="AW132" s="11" t="s">
        <v>401</v>
      </c>
      <c r="AX132" s="11" t="s">
        <v>387</v>
      </c>
      <c r="AY132" s="185" t="s">
        <v>560</v>
      </c>
    </row>
    <row r="133" spans="2:65" s="1" customFormat="1" ht="28.9" customHeight="1" x14ac:dyDescent="0.25">
      <c r="B133" s="161"/>
      <c r="C133" s="162" t="s">
        <v>624</v>
      </c>
      <c r="D133" s="162" t="s">
        <v>562</v>
      </c>
      <c r="E133" s="163" t="s">
        <v>625</v>
      </c>
      <c r="F133" s="164" t="s">
        <v>626</v>
      </c>
      <c r="G133" s="165" t="s">
        <v>565</v>
      </c>
      <c r="H133" s="166">
        <v>62.715000000000003</v>
      </c>
      <c r="I133" s="167"/>
      <c r="J133" s="168">
        <f>ROUND(I133*H133,2)</f>
        <v>0</v>
      </c>
      <c r="K133" s="164" t="s">
        <v>566</v>
      </c>
      <c r="L133" s="35"/>
      <c r="M133" s="169" t="s">
        <v>385</v>
      </c>
      <c r="N133" s="170" t="s">
        <v>408</v>
      </c>
      <c r="O133" s="36"/>
      <c r="P133" s="171">
        <f>O133*H133</f>
        <v>0</v>
      </c>
      <c r="Q133" s="171">
        <v>8.2500000000000004E-3</v>
      </c>
      <c r="R133" s="171">
        <f>Q133*H133</f>
        <v>0.51739875000000002</v>
      </c>
      <c r="S133" s="171">
        <v>0</v>
      </c>
      <c r="T133" s="172">
        <f>S133*H133</f>
        <v>0</v>
      </c>
      <c r="AR133" s="18" t="s">
        <v>567</v>
      </c>
      <c r="AT133" s="18" t="s">
        <v>562</v>
      </c>
      <c r="AU133" s="18" t="s">
        <v>445</v>
      </c>
      <c r="AY133" s="18" t="s">
        <v>560</v>
      </c>
      <c r="BE133" s="173">
        <f>IF(N133="základní",J133,0)</f>
        <v>0</v>
      </c>
      <c r="BF133" s="173">
        <f>IF(N133="snížená",J133,0)</f>
        <v>0</v>
      </c>
      <c r="BG133" s="173">
        <f>IF(N133="zákl. přenesená",J133,0)</f>
        <v>0</v>
      </c>
      <c r="BH133" s="173">
        <f>IF(N133="sníž. přenesená",J133,0)</f>
        <v>0</v>
      </c>
      <c r="BI133" s="173">
        <f>IF(N133="nulová",J133,0)</f>
        <v>0</v>
      </c>
      <c r="BJ133" s="18" t="s">
        <v>387</v>
      </c>
      <c r="BK133" s="173">
        <f>ROUND(I133*H133,2)</f>
        <v>0</v>
      </c>
      <c r="BL133" s="18" t="s">
        <v>567</v>
      </c>
      <c r="BM133" s="18" t="s">
        <v>627</v>
      </c>
    </row>
    <row r="134" spans="2:65" s="1" customFormat="1" ht="28.9" customHeight="1" x14ac:dyDescent="0.25">
      <c r="B134" s="35"/>
      <c r="D134" s="174" t="s">
        <v>569</v>
      </c>
      <c r="F134" s="175" t="s">
        <v>628</v>
      </c>
      <c r="I134" s="135"/>
      <c r="L134" s="35"/>
      <c r="M134" s="65"/>
      <c r="N134" s="36"/>
      <c r="O134" s="36"/>
      <c r="P134" s="36"/>
      <c r="Q134" s="36"/>
      <c r="R134" s="36"/>
      <c r="S134" s="36"/>
      <c r="T134" s="66"/>
      <c r="AT134" s="18" t="s">
        <v>569</v>
      </c>
      <c r="AU134" s="18" t="s">
        <v>445</v>
      </c>
    </row>
    <row r="135" spans="2:65" s="11" customFormat="1" ht="20.45" customHeight="1" x14ac:dyDescent="0.25">
      <c r="B135" s="176"/>
      <c r="D135" s="177" t="s">
        <v>571</v>
      </c>
      <c r="E135" s="178" t="s">
        <v>385</v>
      </c>
      <c r="F135" s="179" t="s">
        <v>629</v>
      </c>
      <c r="H135" s="180">
        <v>62.715000000000003</v>
      </c>
      <c r="I135" s="181"/>
      <c r="L135" s="176"/>
      <c r="M135" s="182"/>
      <c r="N135" s="183"/>
      <c r="O135" s="183"/>
      <c r="P135" s="183"/>
      <c r="Q135" s="183"/>
      <c r="R135" s="183"/>
      <c r="S135" s="183"/>
      <c r="T135" s="184"/>
      <c r="AT135" s="185" t="s">
        <v>571</v>
      </c>
      <c r="AU135" s="185" t="s">
        <v>445</v>
      </c>
      <c r="AV135" s="11" t="s">
        <v>445</v>
      </c>
      <c r="AW135" s="11" t="s">
        <v>401</v>
      </c>
      <c r="AX135" s="11" t="s">
        <v>387</v>
      </c>
      <c r="AY135" s="185" t="s">
        <v>560</v>
      </c>
    </row>
    <row r="136" spans="2:65" s="1" customFormat="1" ht="20.45" customHeight="1" x14ac:dyDescent="0.25">
      <c r="B136" s="161"/>
      <c r="C136" s="188" t="s">
        <v>630</v>
      </c>
      <c r="D136" s="188" t="s">
        <v>631</v>
      </c>
      <c r="E136" s="189" t="s">
        <v>632</v>
      </c>
      <c r="F136" s="190" t="s">
        <v>633</v>
      </c>
      <c r="G136" s="191" t="s">
        <v>565</v>
      </c>
      <c r="H136" s="192">
        <v>41.661999999999999</v>
      </c>
      <c r="I136" s="193"/>
      <c r="J136" s="194">
        <f>ROUND(I136*H136,2)</f>
        <v>0</v>
      </c>
      <c r="K136" s="190" t="s">
        <v>566</v>
      </c>
      <c r="L136" s="195"/>
      <c r="M136" s="196" t="s">
        <v>385</v>
      </c>
      <c r="N136" s="197" t="s">
        <v>408</v>
      </c>
      <c r="O136" s="36"/>
      <c r="P136" s="171">
        <f>O136*H136</f>
        <v>0</v>
      </c>
      <c r="Q136" s="171">
        <v>5.9999999999999995E-4</v>
      </c>
      <c r="R136" s="171">
        <f>Q136*H136</f>
        <v>2.4997199999999997E-2</v>
      </c>
      <c r="S136" s="171">
        <v>0</v>
      </c>
      <c r="T136" s="172">
        <f>S136*H136</f>
        <v>0</v>
      </c>
      <c r="AR136" s="18" t="s">
        <v>609</v>
      </c>
      <c r="AT136" s="18" t="s">
        <v>631</v>
      </c>
      <c r="AU136" s="18" t="s">
        <v>445</v>
      </c>
      <c r="AY136" s="18" t="s">
        <v>560</v>
      </c>
      <c r="BE136" s="173">
        <f>IF(N136="základní",J136,0)</f>
        <v>0</v>
      </c>
      <c r="BF136" s="173">
        <f>IF(N136="snížená",J136,0)</f>
        <v>0</v>
      </c>
      <c r="BG136" s="173">
        <f>IF(N136="zákl. přenesená",J136,0)</f>
        <v>0</v>
      </c>
      <c r="BH136" s="173">
        <f>IF(N136="sníž. přenesená",J136,0)</f>
        <v>0</v>
      </c>
      <c r="BI136" s="173">
        <f>IF(N136="nulová",J136,0)</f>
        <v>0</v>
      </c>
      <c r="BJ136" s="18" t="s">
        <v>387</v>
      </c>
      <c r="BK136" s="173">
        <f>ROUND(I136*H136,2)</f>
        <v>0</v>
      </c>
      <c r="BL136" s="18" t="s">
        <v>567</v>
      </c>
      <c r="BM136" s="18" t="s">
        <v>634</v>
      </c>
    </row>
    <row r="137" spans="2:65" s="1" customFormat="1" ht="28.9" customHeight="1" x14ac:dyDescent="0.25">
      <c r="B137" s="35"/>
      <c r="D137" s="174" t="s">
        <v>569</v>
      </c>
      <c r="F137" s="175" t="s">
        <v>635</v>
      </c>
      <c r="I137" s="135"/>
      <c r="L137" s="35"/>
      <c r="M137" s="65"/>
      <c r="N137" s="36"/>
      <c r="O137" s="36"/>
      <c r="P137" s="36"/>
      <c r="Q137" s="36"/>
      <c r="R137" s="36"/>
      <c r="S137" s="36"/>
      <c r="T137" s="66"/>
      <c r="AT137" s="18" t="s">
        <v>569</v>
      </c>
      <c r="AU137" s="18" t="s">
        <v>445</v>
      </c>
    </row>
    <row r="138" spans="2:65" s="1" customFormat="1" ht="28.9" customHeight="1" x14ac:dyDescent="0.25">
      <c r="B138" s="35"/>
      <c r="D138" s="174" t="s">
        <v>636</v>
      </c>
      <c r="F138" s="198" t="s">
        <v>637</v>
      </c>
      <c r="I138" s="135"/>
      <c r="L138" s="35"/>
      <c r="M138" s="65"/>
      <c r="N138" s="36"/>
      <c r="O138" s="36"/>
      <c r="P138" s="36"/>
      <c r="Q138" s="36"/>
      <c r="R138" s="36"/>
      <c r="S138" s="36"/>
      <c r="T138" s="66"/>
      <c r="AT138" s="18" t="s">
        <v>636</v>
      </c>
      <c r="AU138" s="18" t="s">
        <v>445</v>
      </c>
    </row>
    <row r="139" spans="2:65" s="11" customFormat="1" ht="20.45" customHeight="1" x14ac:dyDescent="0.25">
      <c r="B139" s="176"/>
      <c r="D139" s="177" t="s">
        <v>571</v>
      </c>
      <c r="E139" s="178" t="s">
        <v>385</v>
      </c>
      <c r="F139" s="179" t="s">
        <v>638</v>
      </c>
      <c r="H139" s="180">
        <v>41.661999999999999</v>
      </c>
      <c r="I139" s="181"/>
      <c r="L139" s="176"/>
      <c r="M139" s="182"/>
      <c r="N139" s="183"/>
      <c r="O139" s="183"/>
      <c r="P139" s="183"/>
      <c r="Q139" s="183"/>
      <c r="R139" s="183"/>
      <c r="S139" s="183"/>
      <c r="T139" s="184"/>
      <c r="AT139" s="185" t="s">
        <v>571</v>
      </c>
      <c r="AU139" s="185" t="s">
        <v>445</v>
      </c>
      <c r="AV139" s="11" t="s">
        <v>445</v>
      </c>
      <c r="AW139" s="11" t="s">
        <v>401</v>
      </c>
      <c r="AX139" s="11" t="s">
        <v>387</v>
      </c>
      <c r="AY139" s="185" t="s">
        <v>560</v>
      </c>
    </row>
    <row r="140" spans="2:65" s="1" customFormat="1" ht="20.45" customHeight="1" x14ac:dyDescent="0.25">
      <c r="B140" s="161"/>
      <c r="C140" s="188" t="s">
        <v>639</v>
      </c>
      <c r="D140" s="188" t="s">
        <v>631</v>
      </c>
      <c r="E140" s="189" t="s">
        <v>640</v>
      </c>
      <c r="F140" s="190" t="s">
        <v>641</v>
      </c>
      <c r="G140" s="191" t="s">
        <v>565</v>
      </c>
      <c r="H140" s="192">
        <v>22.306999999999999</v>
      </c>
      <c r="I140" s="193"/>
      <c r="J140" s="194">
        <f>ROUND(I140*H140,2)</f>
        <v>0</v>
      </c>
      <c r="K140" s="190" t="s">
        <v>566</v>
      </c>
      <c r="L140" s="195"/>
      <c r="M140" s="196" t="s">
        <v>385</v>
      </c>
      <c r="N140" s="197" t="s">
        <v>408</v>
      </c>
      <c r="O140" s="36"/>
      <c r="P140" s="171">
        <f>O140*H140</f>
        <v>0</v>
      </c>
      <c r="Q140" s="171">
        <v>5.9999999999999995E-4</v>
      </c>
      <c r="R140" s="171">
        <f>Q140*H140</f>
        <v>1.3384199999999997E-2</v>
      </c>
      <c r="S140" s="171">
        <v>0</v>
      </c>
      <c r="T140" s="172">
        <f>S140*H140</f>
        <v>0</v>
      </c>
      <c r="AR140" s="18" t="s">
        <v>609</v>
      </c>
      <c r="AT140" s="18" t="s">
        <v>631</v>
      </c>
      <c r="AU140" s="18" t="s">
        <v>445</v>
      </c>
      <c r="AY140" s="18" t="s">
        <v>560</v>
      </c>
      <c r="BE140" s="173">
        <f>IF(N140="základní",J140,0)</f>
        <v>0</v>
      </c>
      <c r="BF140" s="173">
        <f>IF(N140="snížená",J140,0)</f>
        <v>0</v>
      </c>
      <c r="BG140" s="173">
        <f>IF(N140="zákl. přenesená",J140,0)</f>
        <v>0</v>
      </c>
      <c r="BH140" s="173">
        <f>IF(N140="sníž. přenesená",J140,0)</f>
        <v>0</v>
      </c>
      <c r="BI140" s="173">
        <f>IF(N140="nulová",J140,0)</f>
        <v>0</v>
      </c>
      <c r="BJ140" s="18" t="s">
        <v>387</v>
      </c>
      <c r="BK140" s="173">
        <f>ROUND(I140*H140,2)</f>
        <v>0</v>
      </c>
      <c r="BL140" s="18" t="s">
        <v>567</v>
      </c>
      <c r="BM140" s="18" t="s">
        <v>642</v>
      </c>
    </row>
    <row r="141" spans="2:65" s="1" customFormat="1" ht="63" customHeight="1" x14ac:dyDescent="0.25">
      <c r="B141" s="35"/>
      <c r="D141" s="174" t="s">
        <v>569</v>
      </c>
      <c r="F141" s="175" t="s">
        <v>643</v>
      </c>
      <c r="I141" s="135"/>
      <c r="L141" s="35"/>
      <c r="M141" s="65"/>
      <c r="N141" s="36"/>
      <c r="O141" s="36"/>
      <c r="P141" s="36"/>
      <c r="Q141" s="36"/>
      <c r="R141" s="36"/>
      <c r="S141" s="36"/>
      <c r="T141" s="66"/>
      <c r="AT141" s="18" t="s">
        <v>569</v>
      </c>
      <c r="AU141" s="18" t="s">
        <v>445</v>
      </c>
    </row>
    <row r="142" spans="2:65" s="1" customFormat="1" ht="28.9" customHeight="1" x14ac:dyDescent="0.25">
      <c r="B142" s="35"/>
      <c r="D142" s="174" t="s">
        <v>636</v>
      </c>
      <c r="F142" s="198" t="s">
        <v>644</v>
      </c>
      <c r="I142" s="135"/>
      <c r="L142" s="35"/>
      <c r="M142" s="65"/>
      <c r="N142" s="36"/>
      <c r="O142" s="36"/>
      <c r="P142" s="36"/>
      <c r="Q142" s="36"/>
      <c r="R142" s="36"/>
      <c r="S142" s="36"/>
      <c r="T142" s="66"/>
      <c r="AT142" s="18" t="s">
        <v>636</v>
      </c>
      <c r="AU142" s="18" t="s">
        <v>445</v>
      </c>
    </row>
    <row r="143" spans="2:65" s="11" customFormat="1" ht="20.45" customHeight="1" x14ac:dyDescent="0.25">
      <c r="B143" s="176"/>
      <c r="D143" s="177" t="s">
        <v>571</v>
      </c>
      <c r="E143" s="178" t="s">
        <v>385</v>
      </c>
      <c r="F143" s="179" t="s">
        <v>645</v>
      </c>
      <c r="H143" s="180">
        <v>22.306999999999999</v>
      </c>
      <c r="I143" s="181"/>
      <c r="L143" s="176"/>
      <c r="M143" s="182"/>
      <c r="N143" s="183"/>
      <c r="O143" s="183"/>
      <c r="P143" s="183"/>
      <c r="Q143" s="183"/>
      <c r="R143" s="183"/>
      <c r="S143" s="183"/>
      <c r="T143" s="184"/>
      <c r="AT143" s="185" t="s">
        <v>571</v>
      </c>
      <c r="AU143" s="185" t="s">
        <v>445</v>
      </c>
      <c r="AV143" s="11" t="s">
        <v>445</v>
      </c>
      <c r="AW143" s="11" t="s">
        <v>401</v>
      </c>
      <c r="AX143" s="11" t="s">
        <v>387</v>
      </c>
      <c r="AY143" s="185" t="s">
        <v>560</v>
      </c>
    </row>
    <row r="144" spans="2:65" s="1" customFormat="1" ht="28.9" customHeight="1" x14ac:dyDescent="0.25">
      <c r="B144" s="161"/>
      <c r="C144" s="162" t="s">
        <v>646</v>
      </c>
      <c r="D144" s="162" t="s">
        <v>562</v>
      </c>
      <c r="E144" s="163" t="s">
        <v>647</v>
      </c>
      <c r="F144" s="164" t="s">
        <v>648</v>
      </c>
      <c r="G144" s="165" t="s">
        <v>565</v>
      </c>
      <c r="H144" s="166">
        <v>462.23700000000002</v>
      </c>
      <c r="I144" s="167"/>
      <c r="J144" s="168">
        <f>ROUND(I144*H144,2)</f>
        <v>0</v>
      </c>
      <c r="K144" s="164" t="s">
        <v>566</v>
      </c>
      <c r="L144" s="35"/>
      <c r="M144" s="169" t="s">
        <v>385</v>
      </c>
      <c r="N144" s="170" t="s">
        <v>408</v>
      </c>
      <c r="O144" s="36"/>
      <c r="P144" s="171">
        <f>O144*H144</f>
        <v>0</v>
      </c>
      <c r="Q144" s="171">
        <v>8.5000000000000006E-3</v>
      </c>
      <c r="R144" s="171">
        <f>Q144*H144</f>
        <v>3.9290145000000005</v>
      </c>
      <c r="S144" s="171">
        <v>0</v>
      </c>
      <c r="T144" s="172">
        <f>S144*H144</f>
        <v>0</v>
      </c>
      <c r="AR144" s="18" t="s">
        <v>567</v>
      </c>
      <c r="AT144" s="18" t="s">
        <v>562</v>
      </c>
      <c r="AU144" s="18" t="s">
        <v>445</v>
      </c>
      <c r="AY144" s="18" t="s">
        <v>560</v>
      </c>
      <c r="BE144" s="173">
        <f>IF(N144="základní",J144,0)</f>
        <v>0</v>
      </c>
      <c r="BF144" s="173">
        <f>IF(N144="snížená",J144,0)</f>
        <v>0</v>
      </c>
      <c r="BG144" s="173">
        <f>IF(N144="zákl. přenesená",J144,0)</f>
        <v>0</v>
      </c>
      <c r="BH144" s="173">
        <f>IF(N144="sníž. přenesená",J144,0)</f>
        <v>0</v>
      </c>
      <c r="BI144" s="173">
        <f>IF(N144="nulová",J144,0)</f>
        <v>0</v>
      </c>
      <c r="BJ144" s="18" t="s">
        <v>387</v>
      </c>
      <c r="BK144" s="173">
        <f>ROUND(I144*H144,2)</f>
        <v>0</v>
      </c>
      <c r="BL144" s="18" t="s">
        <v>567</v>
      </c>
      <c r="BM144" s="18" t="s">
        <v>649</v>
      </c>
    </row>
    <row r="145" spans="2:65" s="1" customFormat="1" ht="28.9" customHeight="1" x14ac:dyDescent="0.25">
      <c r="B145" s="35"/>
      <c r="D145" s="174" t="s">
        <v>569</v>
      </c>
      <c r="F145" s="175" t="s">
        <v>650</v>
      </c>
      <c r="I145" s="135"/>
      <c r="L145" s="35"/>
      <c r="M145" s="65"/>
      <c r="N145" s="36"/>
      <c r="O145" s="36"/>
      <c r="P145" s="36"/>
      <c r="Q145" s="36"/>
      <c r="R145" s="36"/>
      <c r="S145" s="36"/>
      <c r="T145" s="66"/>
      <c r="AT145" s="18" t="s">
        <v>569</v>
      </c>
      <c r="AU145" s="18" t="s">
        <v>445</v>
      </c>
    </row>
    <row r="146" spans="2:65" s="11" customFormat="1" ht="20.45" customHeight="1" x14ac:dyDescent="0.25">
      <c r="B146" s="176"/>
      <c r="D146" s="177" t="s">
        <v>571</v>
      </c>
      <c r="E146" s="178" t="s">
        <v>385</v>
      </c>
      <c r="F146" s="179" t="s">
        <v>651</v>
      </c>
      <c r="H146" s="180">
        <v>462.23700000000002</v>
      </c>
      <c r="I146" s="181"/>
      <c r="L146" s="176"/>
      <c r="M146" s="182"/>
      <c r="N146" s="183"/>
      <c r="O146" s="183"/>
      <c r="P146" s="183"/>
      <c r="Q146" s="183"/>
      <c r="R146" s="183"/>
      <c r="S146" s="183"/>
      <c r="T146" s="184"/>
      <c r="AT146" s="185" t="s">
        <v>571</v>
      </c>
      <c r="AU146" s="185" t="s">
        <v>445</v>
      </c>
      <c r="AV146" s="11" t="s">
        <v>445</v>
      </c>
      <c r="AW146" s="11" t="s">
        <v>401</v>
      </c>
      <c r="AX146" s="11" t="s">
        <v>387</v>
      </c>
      <c r="AY146" s="185" t="s">
        <v>560</v>
      </c>
    </row>
    <row r="147" spans="2:65" s="1" customFormat="1" ht="20.45" customHeight="1" x14ac:dyDescent="0.25">
      <c r="B147" s="161"/>
      <c r="C147" s="188" t="s">
        <v>373</v>
      </c>
      <c r="D147" s="188" t="s">
        <v>631</v>
      </c>
      <c r="E147" s="189" t="s">
        <v>652</v>
      </c>
      <c r="F147" s="190" t="s">
        <v>653</v>
      </c>
      <c r="G147" s="191" t="s">
        <v>565</v>
      </c>
      <c r="H147" s="192">
        <v>436.726</v>
      </c>
      <c r="I147" s="193"/>
      <c r="J147" s="194">
        <f>ROUND(I147*H147,2)</f>
        <v>0</v>
      </c>
      <c r="K147" s="190" t="s">
        <v>566</v>
      </c>
      <c r="L147" s="195"/>
      <c r="M147" s="196" t="s">
        <v>385</v>
      </c>
      <c r="N147" s="197" t="s">
        <v>408</v>
      </c>
      <c r="O147" s="36"/>
      <c r="P147" s="171">
        <f>O147*H147</f>
        <v>0</v>
      </c>
      <c r="Q147" s="171">
        <v>2.0999999999999999E-3</v>
      </c>
      <c r="R147" s="171">
        <f>Q147*H147</f>
        <v>0.91712459999999996</v>
      </c>
      <c r="S147" s="171">
        <v>0</v>
      </c>
      <c r="T147" s="172">
        <f>S147*H147</f>
        <v>0</v>
      </c>
      <c r="AR147" s="18" t="s">
        <v>609</v>
      </c>
      <c r="AT147" s="18" t="s">
        <v>631</v>
      </c>
      <c r="AU147" s="18" t="s">
        <v>445</v>
      </c>
      <c r="AY147" s="18" t="s">
        <v>560</v>
      </c>
      <c r="BE147" s="173">
        <f>IF(N147="základní",J147,0)</f>
        <v>0</v>
      </c>
      <c r="BF147" s="173">
        <f>IF(N147="snížená",J147,0)</f>
        <v>0</v>
      </c>
      <c r="BG147" s="173">
        <f>IF(N147="zákl. přenesená",J147,0)</f>
        <v>0</v>
      </c>
      <c r="BH147" s="173">
        <f>IF(N147="sníž. přenesená",J147,0)</f>
        <v>0</v>
      </c>
      <c r="BI147" s="173">
        <f>IF(N147="nulová",J147,0)</f>
        <v>0</v>
      </c>
      <c r="BJ147" s="18" t="s">
        <v>387</v>
      </c>
      <c r="BK147" s="173">
        <f>ROUND(I147*H147,2)</f>
        <v>0</v>
      </c>
      <c r="BL147" s="18" t="s">
        <v>567</v>
      </c>
      <c r="BM147" s="18" t="s">
        <v>654</v>
      </c>
    </row>
    <row r="148" spans="2:65" s="1" customFormat="1" ht="28.9" customHeight="1" x14ac:dyDescent="0.25">
      <c r="B148" s="35"/>
      <c r="D148" s="174" t="s">
        <v>569</v>
      </c>
      <c r="F148" s="175" t="s">
        <v>655</v>
      </c>
      <c r="I148" s="135"/>
      <c r="L148" s="35"/>
      <c r="M148" s="65"/>
      <c r="N148" s="36"/>
      <c r="O148" s="36"/>
      <c r="P148" s="36"/>
      <c r="Q148" s="36"/>
      <c r="R148" s="36"/>
      <c r="S148" s="36"/>
      <c r="T148" s="66"/>
      <c r="AT148" s="18" t="s">
        <v>569</v>
      </c>
      <c r="AU148" s="18" t="s">
        <v>445</v>
      </c>
    </row>
    <row r="149" spans="2:65" s="1" customFormat="1" ht="28.9" customHeight="1" x14ac:dyDescent="0.25">
      <c r="B149" s="35"/>
      <c r="D149" s="174" t="s">
        <v>636</v>
      </c>
      <c r="F149" s="198" t="s">
        <v>637</v>
      </c>
      <c r="I149" s="135"/>
      <c r="L149" s="35"/>
      <c r="M149" s="65"/>
      <c r="N149" s="36"/>
      <c r="O149" s="36"/>
      <c r="P149" s="36"/>
      <c r="Q149" s="36"/>
      <c r="R149" s="36"/>
      <c r="S149" s="36"/>
      <c r="T149" s="66"/>
      <c r="AT149" s="18" t="s">
        <v>636</v>
      </c>
      <c r="AU149" s="18" t="s">
        <v>445</v>
      </c>
    </row>
    <row r="150" spans="2:65" s="11" customFormat="1" ht="20.45" customHeight="1" x14ac:dyDescent="0.25">
      <c r="B150" s="176"/>
      <c r="D150" s="177" t="s">
        <v>571</v>
      </c>
      <c r="E150" s="178" t="s">
        <v>385</v>
      </c>
      <c r="F150" s="179" t="s">
        <v>656</v>
      </c>
      <c r="H150" s="180">
        <v>436.726</v>
      </c>
      <c r="I150" s="181"/>
      <c r="L150" s="176"/>
      <c r="M150" s="182"/>
      <c r="N150" s="183"/>
      <c r="O150" s="183"/>
      <c r="P150" s="183"/>
      <c r="Q150" s="183"/>
      <c r="R150" s="183"/>
      <c r="S150" s="183"/>
      <c r="T150" s="184"/>
      <c r="AT150" s="185" t="s">
        <v>571</v>
      </c>
      <c r="AU150" s="185" t="s">
        <v>445</v>
      </c>
      <c r="AV150" s="11" t="s">
        <v>445</v>
      </c>
      <c r="AW150" s="11" t="s">
        <v>401</v>
      </c>
      <c r="AX150" s="11" t="s">
        <v>387</v>
      </c>
      <c r="AY150" s="185" t="s">
        <v>560</v>
      </c>
    </row>
    <row r="151" spans="2:65" s="1" customFormat="1" ht="20.45" customHeight="1" x14ac:dyDescent="0.25">
      <c r="B151" s="161"/>
      <c r="C151" s="188" t="s">
        <v>657</v>
      </c>
      <c r="D151" s="188" t="s">
        <v>631</v>
      </c>
      <c r="E151" s="189" t="s">
        <v>658</v>
      </c>
      <c r="F151" s="190" t="s">
        <v>659</v>
      </c>
      <c r="G151" s="191" t="s">
        <v>565</v>
      </c>
      <c r="H151" s="192">
        <v>34.755000000000003</v>
      </c>
      <c r="I151" s="193"/>
      <c r="J151" s="194">
        <f>ROUND(I151*H151,2)</f>
        <v>0</v>
      </c>
      <c r="K151" s="190" t="s">
        <v>566</v>
      </c>
      <c r="L151" s="195"/>
      <c r="M151" s="196" t="s">
        <v>385</v>
      </c>
      <c r="N151" s="197" t="s">
        <v>408</v>
      </c>
      <c r="O151" s="36"/>
      <c r="P151" s="171">
        <f>O151*H151</f>
        <v>0</v>
      </c>
      <c r="Q151" s="171">
        <v>4.1000000000000003E-3</v>
      </c>
      <c r="R151" s="171">
        <f>Q151*H151</f>
        <v>0.14249550000000002</v>
      </c>
      <c r="S151" s="171">
        <v>0</v>
      </c>
      <c r="T151" s="172">
        <f>S151*H151</f>
        <v>0</v>
      </c>
      <c r="AR151" s="18" t="s">
        <v>609</v>
      </c>
      <c r="AT151" s="18" t="s">
        <v>631</v>
      </c>
      <c r="AU151" s="18" t="s">
        <v>445</v>
      </c>
      <c r="AY151" s="18" t="s">
        <v>560</v>
      </c>
      <c r="BE151" s="173">
        <f>IF(N151="základní",J151,0)</f>
        <v>0</v>
      </c>
      <c r="BF151" s="173">
        <f>IF(N151="snížená",J151,0)</f>
        <v>0</v>
      </c>
      <c r="BG151" s="173">
        <f>IF(N151="zákl. přenesená",J151,0)</f>
        <v>0</v>
      </c>
      <c r="BH151" s="173">
        <f>IF(N151="sníž. přenesená",J151,0)</f>
        <v>0</v>
      </c>
      <c r="BI151" s="173">
        <f>IF(N151="nulová",J151,0)</f>
        <v>0</v>
      </c>
      <c r="BJ151" s="18" t="s">
        <v>387</v>
      </c>
      <c r="BK151" s="173">
        <f>ROUND(I151*H151,2)</f>
        <v>0</v>
      </c>
      <c r="BL151" s="18" t="s">
        <v>567</v>
      </c>
      <c r="BM151" s="18" t="s">
        <v>660</v>
      </c>
    </row>
    <row r="152" spans="2:65" s="1" customFormat="1" ht="40.15" customHeight="1" x14ac:dyDescent="0.25">
      <c r="B152" s="35"/>
      <c r="D152" s="174" t="s">
        <v>569</v>
      </c>
      <c r="F152" s="175" t="s">
        <v>661</v>
      </c>
      <c r="I152" s="135"/>
      <c r="L152" s="35"/>
      <c r="M152" s="65"/>
      <c r="N152" s="36"/>
      <c r="O152" s="36"/>
      <c r="P152" s="36"/>
      <c r="Q152" s="36"/>
      <c r="R152" s="36"/>
      <c r="S152" s="36"/>
      <c r="T152" s="66"/>
      <c r="AT152" s="18" t="s">
        <v>569</v>
      </c>
      <c r="AU152" s="18" t="s">
        <v>445</v>
      </c>
    </row>
    <row r="153" spans="2:65" s="11" customFormat="1" ht="20.45" customHeight="1" x14ac:dyDescent="0.25">
      <c r="B153" s="176"/>
      <c r="D153" s="177" t="s">
        <v>571</v>
      </c>
      <c r="E153" s="178" t="s">
        <v>385</v>
      </c>
      <c r="F153" s="179" t="s">
        <v>662</v>
      </c>
      <c r="H153" s="180">
        <v>34.755000000000003</v>
      </c>
      <c r="I153" s="181"/>
      <c r="L153" s="176"/>
      <c r="M153" s="182"/>
      <c r="N153" s="183"/>
      <c r="O153" s="183"/>
      <c r="P153" s="183"/>
      <c r="Q153" s="183"/>
      <c r="R153" s="183"/>
      <c r="S153" s="183"/>
      <c r="T153" s="184"/>
      <c r="AT153" s="185" t="s">
        <v>571</v>
      </c>
      <c r="AU153" s="185" t="s">
        <v>445</v>
      </c>
      <c r="AV153" s="11" t="s">
        <v>445</v>
      </c>
      <c r="AW153" s="11" t="s">
        <v>401</v>
      </c>
      <c r="AX153" s="11" t="s">
        <v>387</v>
      </c>
      <c r="AY153" s="185" t="s">
        <v>560</v>
      </c>
    </row>
    <row r="154" spans="2:65" s="1" customFormat="1" ht="28.9" customHeight="1" x14ac:dyDescent="0.25">
      <c r="B154" s="161"/>
      <c r="C154" s="162" t="s">
        <v>663</v>
      </c>
      <c r="D154" s="162" t="s">
        <v>562</v>
      </c>
      <c r="E154" s="163" t="s">
        <v>664</v>
      </c>
      <c r="F154" s="164" t="s">
        <v>665</v>
      </c>
      <c r="G154" s="165" t="s">
        <v>565</v>
      </c>
      <c r="H154" s="166">
        <v>503.08199999999999</v>
      </c>
      <c r="I154" s="167"/>
      <c r="J154" s="168">
        <f>ROUND(I154*H154,2)</f>
        <v>0</v>
      </c>
      <c r="K154" s="164" t="s">
        <v>566</v>
      </c>
      <c r="L154" s="35"/>
      <c r="M154" s="169" t="s">
        <v>385</v>
      </c>
      <c r="N154" s="170" t="s">
        <v>408</v>
      </c>
      <c r="O154" s="36"/>
      <c r="P154" s="171">
        <f>O154*H154</f>
        <v>0</v>
      </c>
      <c r="Q154" s="171">
        <v>6.0000000000000002E-5</v>
      </c>
      <c r="R154" s="171">
        <f>Q154*H154</f>
        <v>3.0184920000000001E-2</v>
      </c>
      <c r="S154" s="171">
        <v>0</v>
      </c>
      <c r="T154" s="172">
        <f>S154*H154</f>
        <v>0</v>
      </c>
      <c r="AR154" s="18" t="s">
        <v>567</v>
      </c>
      <c r="AT154" s="18" t="s">
        <v>562</v>
      </c>
      <c r="AU154" s="18" t="s">
        <v>445</v>
      </c>
      <c r="AY154" s="18" t="s">
        <v>560</v>
      </c>
      <c r="BE154" s="173">
        <f>IF(N154="základní",J154,0)</f>
        <v>0</v>
      </c>
      <c r="BF154" s="173">
        <f>IF(N154="snížená",J154,0)</f>
        <v>0</v>
      </c>
      <c r="BG154" s="173">
        <f>IF(N154="zákl. přenesená",J154,0)</f>
        <v>0</v>
      </c>
      <c r="BH154" s="173">
        <f>IF(N154="sníž. přenesená",J154,0)</f>
        <v>0</v>
      </c>
      <c r="BI154" s="173">
        <f>IF(N154="nulová",J154,0)</f>
        <v>0</v>
      </c>
      <c r="BJ154" s="18" t="s">
        <v>387</v>
      </c>
      <c r="BK154" s="173">
        <f>ROUND(I154*H154,2)</f>
        <v>0</v>
      </c>
      <c r="BL154" s="18" t="s">
        <v>567</v>
      </c>
      <c r="BM154" s="18" t="s">
        <v>666</v>
      </c>
    </row>
    <row r="155" spans="2:65" s="1" customFormat="1" ht="28.9" customHeight="1" x14ac:dyDescent="0.25">
      <c r="B155" s="35"/>
      <c r="D155" s="174" t="s">
        <v>569</v>
      </c>
      <c r="F155" s="175" t="s">
        <v>667</v>
      </c>
      <c r="I155" s="135"/>
      <c r="L155" s="35"/>
      <c r="M155" s="65"/>
      <c r="N155" s="36"/>
      <c r="O155" s="36"/>
      <c r="P155" s="36"/>
      <c r="Q155" s="36"/>
      <c r="R155" s="36"/>
      <c r="S155" s="36"/>
      <c r="T155" s="66"/>
      <c r="AT155" s="18" t="s">
        <v>569</v>
      </c>
      <c r="AU155" s="18" t="s">
        <v>445</v>
      </c>
    </row>
    <row r="156" spans="2:65" s="11" customFormat="1" ht="20.45" customHeight="1" x14ac:dyDescent="0.25">
      <c r="B156" s="176"/>
      <c r="D156" s="177" t="s">
        <v>571</v>
      </c>
      <c r="E156" s="178" t="s">
        <v>385</v>
      </c>
      <c r="F156" s="179" t="s">
        <v>668</v>
      </c>
      <c r="H156" s="180">
        <v>503.08199999999999</v>
      </c>
      <c r="I156" s="181"/>
      <c r="L156" s="176"/>
      <c r="M156" s="182"/>
      <c r="N156" s="183"/>
      <c r="O156" s="183"/>
      <c r="P156" s="183"/>
      <c r="Q156" s="183"/>
      <c r="R156" s="183"/>
      <c r="S156" s="183"/>
      <c r="T156" s="184"/>
      <c r="AT156" s="185" t="s">
        <v>571</v>
      </c>
      <c r="AU156" s="185" t="s">
        <v>445</v>
      </c>
      <c r="AV156" s="11" t="s">
        <v>445</v>
      </c>
      <c r="AW156" s="11" t="s">
        <v>401</v>
      </c>
      <c r="AX156" s="11" t="s">
        <v>387</v>
      </c>
      <c r="AY156" s="185" t="s">
        <v>560</v>
      </c>
    </row>
    <row r="157" spans="2:65" s="1" customFormat="1" ht="20.45" customHeight="1" x14ac:dyDescent="0.25">
      <c r="B157" s="161"/>
      <c r="C157" s="162" t="s">
        <v>669</v>
      </c>
      <c r="D157" s="162" t="s">
        <v>562</v>
      </c>
      <c r="E157" s="163" t="s">
        <v>670</v>
      </c>
      <c r="F157" s="164" t="s">
        <v>671</v>
      </c>
      <c r="G157" s="165" t="s">
        <v>672</v>
      </c>
      <c r="H157" s="166">
        <v>833.3</v>
      </c>
      <c r="I157" s="167"/>
      <c r="J157" s="168">
        <f>ROUND(I157*H157,2)</f>
        <v>0</v>
      </c>
      <c r="K157" s="164" t="s">
        <v>566</v>
      </c>
      <c r="L157" s="35"/>
      <c r="M157" s="169" t="s">
        <v>385</v>
      </c>
      <c r="N157" s="170" t="s">
        <v>408</v>
      </c>
      <c r="O157" s="36"/>
      <c r="P157" s="171">
        <f>O157*H157</f>
        <v>0</v>
      </c>
      <c r="Q157" s="171">
        <v>2.5000000000000001E-4</v>
      </c>
      <c r="R157" s="171">
        <f>Q157*H157</f>
        <v>0.20832499999999998</v>
      </c>
      <c r="S157" s="171">
        <v>0</v>
      </c>
      <c r="T157" s="172">
        <f>S157*H157</f>
        <v>0</v>
      </c>
      <c r="AR157" s="18" t="s">
        <v>567</v>
      </c>
      <c r="AT157" s="18" t="s">
        <v>562</v>
      </c>
      <c r="AU157" s="18" t="s">
        <v>445</v>
      </c>
      <c r="AY157" s="18" t="s">
        <v>560</v>
      </c>
      <c r="BE157" s="173">
        <f>IF(N157="základní",J157,0)</f>
        <v>0</v>
      </c>
      <c r="BF157" s="173">
        <f>IF(N157="snížená",J157,0)</f>
        <v>0</v>
      </c>
      <c r="BG157" s="173">
        <f>IF(N157="zákl. přenesená",J157,0)</f>
        <v>0</v>
      </c>
      <c r="BH157" s="173">
        <f>IF(N157="sníž. přenesená",J157,0)</f>
        <v>0</v>
      </c>
      <c r="BI157" s="173">
        <f>IF(N157="nulová",J157,0)</f>
        <v>0</v>
      </c>
      <c r="BJ157" s="18" t="s">
        <v>387</v>
      </c>
      <c r="BK157" s="173">
        <f>ROUND(I157*H157,2)</f>
        <v>0</v>
      </c>
      <c r="BL157" s="18" t="s">
        <v>567</v>
      </c>
      <c r="BM157" s="18" t="s">
        <v>673</v>
      </c>
    </row>
    <row r="158" spans="2:65" s="1" customFormat="1" ht="28.9" customHeight="1" x14ac:dyDescent="0.25">
      <c r="B158" s="35"/>
      <c r="D158" s="174" t="s">
        <v>569</v>
      </c>
      <c r="F158" s="175" t="s">
        <v>674</v>
      </c>
      <c r="I158" s="135"/>
      <c r="L158" s="35"/>
      <c r="M158" s="65"/>
      <c r="N158" s="36"/>
      <c r="O158" s="36"/>
      <c r="P158" s="36"/>
      <c r="Q158" s="36"/>
      <c r="R158" s="36"/>
      <c r="S158" s="36"/>
      <c r="T158" s="66"/>
      <c r="AT158" s="18" t="s">
        <v>569</v>
      </c>
      <c r="AU158" s="18" t="s">
        <v>445</v>
      </c>
    </row>
    <row r="159" spans="2:65" s="12" customFormat="1" ht="20.45" customHeight="1" x14ac:dyDescent="0.25">
      <c r="B159" s="199"/>
      <c r="D159" s="174" t="s">
        <v>571</v>
      </c>
      <c r="E159" s="200" t="s">
        <v>385</v>
      </c>
      <c r="F159" s="201" t="s">
        <v>675</v>
      </c>
      <c r="H159" s="202" t="s">
        <v>385</v>
      </c>
      <c r="I159" s="203"/>
      <c r="L159" s="199"/>
      <c r="M159" s="204"/>
      <c r="N159" s="205"/>
      <c r="O159" s="205"/>
      <c r="P159" s="205"/>
      <c r="Q159" s="205"/>
      <c r="R159" s="205"/>
      <c r="S159" s="205"/>
      <c r="T159" s="206"/>
      <c r="AT159" s="202" t="s">
        <v>571</v>
      </c>
      <c r="AU159" s="202" t="s">
        <v>445</v>
      </c>
      <c r="AV159" s="12" t="s">
        <v>387</v>
      </c>
      <c r="AW159" s="12" t="s">
        <v>401</v>
      </c>
      <c r="AX159" s="12" t="s">
        <v>437</v>
      </c>
      <c r="AY159" s="202" t="s">
        <v>560</v>
      </c>
    </row>
    <row r="160" spans="2:65" s="11" customFormat="1" ht="28.9" customHeight="1" x14ac:dyDescent="0.25">
      <c r="B160" s="176"/>
      <c r="D160" s="174" t="s">
        <v>571</v>
      </c>
      <c r="E160" s="185" t="s">
        <v>385</v>
      </c>
      <c r="F160" s="186" t="s">
        <v>676</v>
      </c>
      <c r="H160" s="187">
        <v>117.4</v>
      </c>
      <c r="I160" s="181"/>
      <c r="L160" s="176"/>
      <c r="M160" s="182"/>
      <c r="N160" s="183"/>
      <c r="O160" s="183"/>
      <c r="P160" s="183"/>
      <c r="Q160" s="183"/>
      <c r="R160" s="183"/>
      <c r="S160" s="183"/>
      <c r="T160" s="184"/>
      <c r="AT160" s="185" t="s">
        <v>571</v>
      </c>
      <c r="AU160" s="185" t="s">
        <v>445</v>
      </c>
      <c r="AV160" s="11" t="s">
        <v>445</v>
      </c>
      <c r="AW160" s="11" t="s">
        <v>401</v>
      </c>
      <c r="AX160" s="11" t="s">
        <v>437</v>
      </c>
      <c r="AY160" s="185" t="s">
        <v>560</v>
      </c>
    </row>
    <row r="161" spans="2:65" s="11" customFormat="1" ht="20.45" customHeight="1" x14ac:dyDescent="0.25">
      <c r="B161" s="176"/>
      <c r="D161" s="174" t="s">
        <v>571</v>
      </c>
      <c r="E161" s="185" t="s">
        <v>385</v>
      </c>
      <c r="F161" s="186" t="s">
        <v>677</v>
      </c>
      <c r="H161" s="187">
        <v>198.5</v>
      </c>
      <c r="I161" s="181"/>
      <c r="L161" s="176"/>
      <c r="M161" s="182"/>
      <c r="N161" s="183"/>
      <c r="O161" s="183"/>
      <c r="P161" s="183"/>
      <c r="Q161" s="183"/>
      <c r="R161" s="183"/>
      <c r="S161" s="183"/>
      <c r="T161" s="184"/>
      <c r="AT161" s="185" t="s">
        <v>571</v>
      </c>
      <c r="AU161" s="185" t="s">
        <v>445</v>
      </c>
      <c r="AV161" s="11" t="s">
        <v>445</v>
      </c>
      <c r="AW161" s="11" t="s">
        <v>401</v>
      </c>
      <c r="AX161" s="11" t="s">
        <v>437</v>
      </c>
      <c r="AY161" s="185" t="s">
        <v>560</v>
      </c>
    </row>
    <row r="162" spans="2:65" s="13" customFormat="1" ht="20.45" customHeight="1" x14ac:dyDescent="0.25">
      <c r="B162" s="207"/>
      <c r="D162" s="174" t="s">
        <v>571</v>
      </c>
      <c r="E162" s="208" t="s">
        <v>501</v>
      </c>
      <c r="F162" s="209" t="s">
        <v>678</v>
      </c>
      <c r="H162" s="210">
        <v>315.89999999999998</v>
      </c>
      <c r="I162" s="211"/>
      <c r="L162" s="207"/>
      <c r="M162" s="212"/>
      <c r="N162" s="213"/>
      <c r="O162" s="213"/>
      <c r="P162" s="213"/>
      <c r="Q162" s="213"/>
      <c r="R162" s="213"/>
      <c r="S162" s="213"/>
      <c r="T162" s="214"/>
      <c r="AT162" s="208" t="s">
        <v>571</v>
      </c>
      <c r="AU162" s="208" t="s">
        <v>445</v>
      </c>
      <c r="AV162" s="13" t="s">
        <v>578</v>
      </c>
      <c r="AW162" s="13" t="s">
        <v>401</v>
      </c>
      <c r="AX162" s="13" t="s">
        <v>437</v>
      </c>
      <c r="AY162" s="208" t="s">
        <v>560</v>
      </c>
    </row>
    <row r="163" spans="2:65" s="12" customFormat="1" ht="20.45" customHeight="1" x14ac:dyDescent="0.25">
      <c r="B163" s="199"/>
      <c r="D163" s="174" t="s">
        <v>571</v>
      </c>
      <c r="E163" s="200" t="s">
        <v>385</v>
      </c>
      <c r="F163" s="201" t="s">
        <v>679</v>
      </c>
      <c r="H163" s="202" t="s">
        <v>385</v>
      </c>
      <c r="I163" s="203"/>
      <c r="L163" s="199"/>
      <c r="M163" s="204"/>
      <c r="N163" s="205"/>
      <c r="O163" s="205"/>
      <c r="P163" s="205"/>
      <c r="Q163" s="205"/>
      <c r="R163" s="205"/>
      <c r="S163" s="205"/>
      <c r="T163" s="206"/>
      <c r="AT163" s="202" t="s">
        <v>571</v>
      </c>
      <c r="AU163" s="202" t="s">
        <v>445</v>
      </c>
      <c r="AV163" s="12" t="s">
        <v>387</v>
      </c>
      <c r="AW163" s="12" t="s">
        <v>401</v>
      </c>
      <c r="AX163" s="12" t="s">
        <v>437</v>
      </c>
      <c r="AY163" s="202" t="s">
        <v>560</v>
      </c>
    </row>
    <row r="164" spans="2:65" s="11" customFormat="1" ht="20.45" customHeight="1" x14ac:dyDescent="0.25">
      <c r="B164" s="176"/>
      <c r="D164" s="174" t="s">
        <v>571</v>
      </c>
      <c r="E164" s="185" t="s">
        <v>385</v>
      </c>
      <c r="F164" s="186" t="s">
        <v>680</v>
      </c>
      <c r="H164" s="187">
        <v>272.3</v>
      </c>
      <c r="I164" s="181"/>
      <c r="L164" s="176"/>
      <c r="M164" s="182"/>
      <c r="N164" s="183"/>
      <c r="O164" s="183"/>
      <c r="P164" s="183"/>
      <c r="Q164" s="183"/>
      <c r="R164" s="183"/>
      <c r="S164" s="183"/>
      <c r="T164" s="184"/>
      <c r="AT164" s="185" t="s">
        <v>571</v>
      </c>
      <c r="AU164" s="185" t="s">
        <v>445</v>
      </c>
      <c r="AV164" s="11" t="s">
        <v>445</v>
      </c>
      <c r="AW164" s="11" t="s">
        <v>401</v>
      </c>
      <c r="AX164" s="11" t="s">
        <v>437</v>
      </c>
      <c r="AY164" s="185" t="s">
        <v>560</v>
      </c>
    </row>
    <row r="165" spans="2:65" s="13" customFormat="1" ht="20.45" customHeight="1" x14ac:dyDescent="0.25">
      <c r="B165" s="207"/>
      <c r="D165" s="174" t="s">
        <v>571</v>
      </c>
      <c r="E165" s="208" t="s">
        <v>503</v>
      </c>
      <c r="F165" s="209" t="s">
        <v>678</v>
      </c>
      <c r="H165" s="210">
        <v>272.3</v>
      </c>
      <c r="I165" s="211"/>
      <c r="L165" s="207"/>
      <c r="M165" s="212"/>
      <c r="N165" s="213"/>
      <c r="O165" s="213"/>
      <c r="P165" s="213"/>
      <c r="Q165" s="213"/>
      <c r="R165" s="213"/>
      <c r="S165" s="213"/>
      <c r="T165" s="214"/>
      <c r="AT165" s="208" t="s">
        <v>571</v>
      </c>
      <c r="AU165" s="208" t="s">
        <v>445</v>
      </c>
      <c r="AV165" s="13" t="s">
        <v>578</v>
      </c>
      <c r="AW165" s="13" t="s">
        <v>401</v>
      </c>
      <c r="AX165" s="13" t="s">
        <v>437</v>
      </c>
      <c r="AY165" s="208" t="s">
        <v>560</v>
      </c>
    </row>
    <row r="166" spans="2:65" s="11" customFormat="1" ht="20.45" customHeight="1" x14ac:dyDescent="0.25">
      <c r="B166" s="176"/>
      <c r="D166" s="174" t="s">
        <v>571</v>
      </c>
      <c r="E166" s="185" t="s">
        <v>505</v>
      </c>
      <c r="F166" s="186" t="s">
        <v>681</v>
      </c>
      <c r="H166" s="187">
        <v>77.099999999999994</v>
      </c>
      <c r="I166" s="181"/>
      <c r="L166" s="176"/>
      <c r="M166" s="182"/>
      <c r="N166" s="183"/>
      <c r="O166" s="183"/>
      <c r="P166" s="183"/>
      <c r="Q166" s="183"/>
      <c r="R166" s="183"/>
      <c r="S166" s="183"/>
      <c r="T166" s="184"/>
      <c r="AT166" s="185" t="s">
        <v>571</v>
      </c>
      <c r="AU166" s="185" t="s">
        <v>445</v>
      </c>
      <c r="AV166" s="11" t="s">
        <v>445</v>
      </c>
      <c r="AW166" s="11" t="s">
        <v>401</v>
      </c>
      <c r="AX166" s="11" t="s">
        <v>437</v>
      </c>
      <c r="AY166" s="185" t="s">
        <v>560</v>
      </c>
    </row>
    <row r="167" spans="2:65" s="11" customFormat="1" ht="20.45" customHeight="1" x14ac:dyDescent="0.25">
      <c r="B167" s="176"/>
      <c r="D167" s="174" t="s">
        <v>571</v>
      </c>
      <c r="E167" s="185" t="s">
        <v>506</v>
      </c>
      <c r="F167" s="186" t="s">
        <v>682</v>
      </c>
      <c r="H167" s="187">
        <v>50.4</v>
      </c>
      <c r="I167" s="181"/>
      <c r="L167" s="176"/>
      <c r="M167" s="182"/>
      <c r="N167" s="183"/>
      <c r="O167" s="183"/>
      <c r="P167" s="183"/>
      <c r="Q167" s="183"/>
      <c r="R167" s="183"/>
      <c r="S167" s="183"/>
      <c r="T167" s="184"/>
      <c r="AT167" s="185" t="s">
        <v>571</v>
      </c>
      <c r="AU167" s="185" t="s">
        <v>445</v>
      </c>
      <c r="AV167" s="11" t="s">
        <v>445</v>
      </c>
      <c r="AW167" s="11" t="s">
        <v>401</v>
      </c>
      <c r="AX167" s="11" t="s">
        <v>437</v>
      </c>
      <c r="AY167" s="185" t="s">
        <v>560</v>
      </c>
    </row>
    <row r="168" spans="2:65" s="11" customFormat="1" ht="20.45" customHeight="1" x14ac:dyDescent="0.25">
      <c r="B168" s="176"/>
      <c r="D168" s="174" t="s">
        <v>571</v>
      </c>
      <c r="E168" s="185" t="s">
        <v>508</v>
      </c>
      <c r="F168" s="186" t="s">
        <v>683</v>
      </c>
      <c r="H168" s="187">
        <v>81</v>
      </c>
      <c r="I168" s="181"/>
      <c r="L168" s="176"/>
      <c r="M168" s="182"/>
      <c r="N168" s="183"/>
      <c r="O168" s="183"/>
      <c r="P168" s="183"/>
      <c r="Q168" s="183"/>
      <c r="R168" s="183"/>
      <c r="S168" s="183"/>
      <c r="T168" s="184"/>
      <c r="AT168" s="185" t="s">
        <v>571</v>
      </c>
      <c r="AU168" s="185" t="s">
        <v>445</v>
      </c>
      <c r="AV168" s="11" t="s">
        <v>445</v>
      </c>
      <c r="AW168" s="11" t="s">
        <v>401</v>
      </c>
      <c r="AX168" s="11" t="s">
        <v>437</v>
      </c>
      <c r="AY168" s="185" t="s">
        <v>560</v>
      </c>
    </row>
    <row r="169" spans="2:65" s="11" customFormat="1" ht="20.45" customHeight="1" x14ac:dyDescent="0.25">
      <c r="B169" s="176"/>
      <c r="D169" s="174" t="s">
        <v>571</v>
      </c>
      <c r="E169" s="185" t="s">
        <v>385</v>
      </c>
      <c r="F169" s="186" t="s">
        <v>684</v>
      </c>
      <c r="H169" s="187">
        <v>36.6</v>
      </c>
      <c r="I169" s="181"/>
      <c r="L169" s="176"/>
      <c r="M169" s="182"/>
      <c r="N169" s="183"/>
      <c r="O169" s="183"/>
      <c r="P169" s="183"/>
      <c r="Q169" s="183"/>
      <c r="R169" s="183"/>
      <c r="S169" s="183"/>
      <c r="T169" s="184"/>
      <c r="AT169" s="185" t="s">
        <v>571</v>
      </c>
      <c r="AU169" s="185" t="s">
        <v>445</v>
      </c>
      <c r="AV169" s="11" t="s">
        <v>445</v>
      </c>
      <c r="AW169" s="11" t="s">
        <v>401</v>
      </c>
      <c r="AX169" s="11" t="s">
        <v>437</v>
      </c>
      <c r="AY169" s="185" t="s">
        <v>560</v>
      </c>
    </row>
    <row r="170" spans="2:65" s="14" customFormat="1" ht="20.45" customHeight="1" x14ac:dyDescent="0.25">
      <c r="B170" s="215"/>
      <c r="D170" s="177" t="s">
        <v>571</v>
      </c>
      <c r="E170" s="216" t="s">
        <v>385</v>
      </c>
      <c r="F170" s="217" t="s">
        <v>685</v>
      </c>
      <c r="H170" s="218">
        <v>833.3</v>
      </c>
      <c r="I170" s="219"/>
      <c r="L170" s="215"/>
      <c r="M170" s="220"/>
      <c r="N170" s="221"/>
      <c r="O170" s="221"/>
      <c r="P170" s="221"/>
      <c r="Q170" s="221"/>
      <c r="R170" s="221"/>
      <c r="S170" s="221"/>
      <c r="T170" s="222"/>
      <c r="AT170" s="223" t="s">
        <v>571</v>
      </c>
      <c r="AU170" s="223" t="s">
        <v>445</v>
      </c>
      <c r="AV170" s="14" t="s">
        <v>567</v>
      </c>
      <c r="AW170" s="14" t="s">
        <v>401</v>
      </c>
      <c r="AX170" s="14" t="s">
        <v>387</v>
      </c>
      <c r="AY170" s="223" t="s">
        <v>560</v>
      </c>
    </row>
    <row r="171" spans="2:65" s="1" customFormat="1" ht="20.45" customHeight="1" x14ac:dyDescent="0.25">
      <c r="B171" s="161"/>
      <c r="C171" s="188" t="s">
        <v>686</v>
      </c>
      <c r="D171" s="188" t="s">
        <v>631</v>
      </c>
      <c r="E171" s="189" t="s">
        <v>687</v>
      </c>
      <c r="F171" s="190" t="s">
        <v>688</v>
      </c>
      <c r="G171" s="191" t="s">
        <v>672</v>
      </c>
      <c r="H171" s="192">
        <v>331.69499999999999</v>
      </c>
      <c r="I171" s="193"/>
      <c r="J171" s="194">
        <f>ROUND(I171*H171,2)</f>
        <v>0</v>
      </c>
      <c r="K171" s="190" t="s">
        <v>566</v>
      </c>
      <c r="L171" s="195"/>
      <c r="M171" s="196" t="s">
        <v>385</v>
      </c>
      <c r="N171" s="197" t="s">
        <v>408</v>
      </c>
      <c r="O171" s="36"/>
      <c r="P171" s="171">
        <f>O171*H171</f>
        <v>0</v>
      </c>
      <c r="Q171" s="171">
        <v>3.0000000000000001E-5</v>
      </c>
      <c r="R171" s="171">
        <f>Q171*H171</f>
        <v>9.9508500000000007E-3</v>
      </c>
      <c r="S171" s="171">
        <v>0</v>
      </c>
      <c r="T171" s="172">
        <f>S171*H171</f>
        <v>0</v>
      </c>
      <c r="AR171" s="18" t="s">
        <v>609</v>
      </c>
      <c r="AT171" s="18" t="s">
        <v>631</v>
      </c>
      <c r="AU171" s="18" t="s">
        <v>445</v>
      </c>
      <c r="AY171" s="18" t="s">
        <v>560</v>
      </c>
      <c r="BE171" s="173">
        <f>IF(N171="základní",J171,0)</f>
        <v>0</v>
      </c>
      <c r="BF171" s="173">
        <f>IF(N171="snížená",J171,0)</f>
        <v>0</v>
      </c>
      <c r="BG171" s="173">
        <f>IF(N171="zákl. přenesená",J171,0)</f>
        <v>0</v>
      </c>
      <c r="BH171" s="173">
        <f>IF(N171="sníž. přenesená",J171,0)</f>
        <v>0</v>
      </c>
      <c r="BI171" s="173">
        <f>IF(N171="nulová",J171,0)</f>
        <v>0</v>
      </c>
      <c r="BJ171" s="18" t="s">
        <v>387</v>
      </c>
      <c r="BK171" s="173">
        <f>ROUND(I171*H171,2)</f>
        <v>0</v>
      </c>
      <c r="BL171" s="18" t="s">
        <v>567</v>
      </c>
      <c r="BM171" s="18" t="s">
        <v>689</v>
      </c>
    </row>
    <row r="172" spans="2:65" s="1" customFormat="1" ht="28.9" customHeight="1" x14ac:dyDescent="0.25">
      <c r="B172" s="35"/>
      <c r="D172" s="174" t="s">
        <v>569</v>
      </c>
      <c r="F172" s="175" t="s">
        <v>690</v>
      </c>
      <c r="I172" s="135"/>
      <c r="L172" s="35"/>
      <c r="M172" s="65"/>
      <c r="N172" s="36"/>
      <c r="O172" s="36"/>
      <c r="P172" s="36"/>
      <c r="Q172" s="36"/>
      <c r="R172" s="36"/>
      <c r="S172" s="36"/>
      <c r="T172" s="66"/>
      <c r="AT172" s="18" t="s">
        <v>569</v>
      </c>
      <c r="AU172" s="18" t="s">
        <v>445</v>
      </c>
    </row>
    <row r="173" spans="2:65" s="11" customFormat="1" ht="20.45" customHeight="1" x14ac:dyDescent="0.25">
      <c r="B173" s="176"/>
      <c r="D173" s="177" t="s">
        <v>571</v>
      </c>
      <c r="E173" s="178" t="s">
        <v>385</v>
      </c>
      <c r="F173" s="179" t="s">
        <v>691</v>
      </c>
      <c r="H173" s="180">
        <v>331.69499999999999</v>
      </c>
      <c r="I173" s="181"/>
      <c r="L173" s="176"/>
      <c r="M173" s="182"/>
      <c r="N173" s="183"/>
      <c r="O173" s="183"/>
      <c r="P173" s="183"/>
      <c r="Q173" s="183"/>
      <c r="R173" s="183"/>
      <c r="S173" s="183"/>
      <c r="T173" s="184"/>
      <c r="AT173" s="185" t="s">
        <v>571</v>
      </c>
      <c r="AU173" s="185" t="s">
        <v>445</v>
      </c>
      <c r="AV173" s="11" t="s">
        <v>445</v>
      </c>
      <c r="AW173" s="11" t="s">
        <v>401</v>
      </c>
      <c r="AX173" s="11" t="s">
        <v>387</v>
      </c>
      <c r="AY173" s="185" t="s">
        <v>560</v>
      </c>
    </row>
    <row r="174" spans="2:65" s="1" customFormat="1" ht="20.45" customHeight="1" x14ac:dyDescent="0.25">
      <c r="B174" s="161"/>
      <c r="C174" s="188" t="s">
        <v>692</v>
      </c>
      <c r="D174" s="188" t="s">
        <v>631</v>
      </c>
      <c r="E174" s="189" t="s">
        <v>693</v>
      </c>
      <c r="F174" s="190" t="s">
        <v>694</v>
      </c>
      <c r="G174" s="191" t="s">
        <v>672</v>
      </c>
      <c r="H174" s="192">
        <v>25.62</v>
      </c>
      <c r="I174" s="193"/>
      <c r="J174" s="194">
        <f>ROUND(I174*H174,2)</f>
        <v>0</v>
      </c>
      <c r="K174" s="190" t="s">
        <v>566</v>
      </c>
      <c r="L174" s="195"/>
      <c r="M174" s="196" t="s">
        <v>385</v>
      </c>
      <c r="N174" s="197" t="s">
        <v>408</v>
      </c>
      <c r="O174" s="36"/>
      <c r="P174" s="171">
        <f>O174*H174</f>
        <v>0</v>
      </c>
      <c r="Q174" s="171">
        <v>5.0000000000000001E-4</v>
      </c>
      <c r="R174" s="171">
        <f>Q174*H174</f>
        <v>1.281E-2</v>
      </c>
      <c r="S174" s="171">
        <v>0</v>
      </c>
      <c r="T174" s="172">
        <f>S174*H174</f>
        <v>0</v>
      </c>
      <c r="AR174" s="18" t="s">
        <v>609</v>
      </c>
      <c r="AT174" s="18" t="s">
        <v>631</v>
      </c>
      <c r="AU174" s="18" t="s">
        <v>445</v>
      </c>
      <c r="AY174" s="18" t="s">
        <v>560</v>
      </c>
      <c r="BE174" s="173">
        <f>IF(N174="základní",J174,0)</f>
        <v>0</v>
      </c>
      <c r="BF174" s="173">
        <f>IF(N174="snížená",J174,0)</f>
        <v>0</v>
      </c>
      <c r="BG174" s="173">
        <f>IF(N174="zákl. přenesená",J174,0)</f>
        <v>0</v>
      </c>
      <c r="BH174" s="173">
        <f>IF(N174="sníž. přenesená",J174,0)</f>
        <v>0</v>
      </c>
      <c r="BI174" s="173">
        <f>IF(N174="nulová",J174,0)</f>
        <v>0</v>
      </c>
      <c r="BJ174" s="18" t="s">
        <v>387</v>
      </c>
      <c r="BK174" s="173">
        <f>ROUND(I174*H174,2)</f>
        <v>0</v>
      </c>
      <c r="BL174" s="18" t="s">
        <v>567</v>
      </c>
      <c r="BM174" s="18" t="s">
        <v>695</v>
      </c>
    </row>
    <row r="175" spans="2:65" s="1" customFormat="1" ht="28.9" customHeight="1" x14ac:dyDescent="0.25">
      <c r="B175" s="35"/>
      <c r="D175" s="174" t="s">
        <v>569</v>
      </c>
      <c r="F175" s="175" t="s">
        <v>696</v>
      </c>
      <c r="I175" s="135"/>
      <c r="L175" s="35"/>
      <c r="M175" s="65"/>
      <c r="N175" s="36"/>
      <c r="O175" s="36"/>
      <c r="P175" s="36"/>
      <c r="Q175" s="36"/>
      <c r="R175" s="36"/>
      <c r="S175" s="36"/>
      <c r="T175" s="66"/>
      <c r="AT175" s="18" t="s">
        <v>569</v>
      </c>
      <c r="AU175" s="18" t="s">
        <v>445</v>
      </c>
    </row>
    <row r="176" spans="2:65" s="11" customFormat="1" ht="20.45" customHeight="1" x14ac:dyDescent="0.25">
      <c r="B176" s="176"/>
      <c r="D176" s="177" t="s">
        <v>571</v>
      </c>
      <c r="E176" s="178" t="s">
        <v>385</v>
      </c>
      <c r="F176" s="179" t="s">
        <v>697</v>
      </c>
      <c r="H176" s="180">
        <v>25.62</v>
      </c>
      <c r="I176" s="181"/>
      <c r="L176" s="176"/>
      <c r="M176" s="182"/>
      <c r="N176" s="183"/>
      <c r="O176" s="183"/>
      <c r="P176" s="183"/>
      <c r="Q176" s="183"/>
      <c r="R176" s="183"/>
      <c r="S176" s="183"/>
      <c r="T176" s="184"/>
      <c r="AT176" s="185" t="s">
        <v>571</v>
      </c>
      <c r="AU176" s="185" t="s">
        <v>445</v>
      </c>
      <c r="AV176" s="11" t="s">
        <v>445</v>
      </c>
      <c r="AW176" s="11" t="s">
        <v>401</v>
      </c>
      <c r="AX176" s="11" t="s">
        <v>387</v>
      </c>
      <c r="AY176" s="185" t="s">
        <v>560</v>
      </c>
    </row>
    <row r="177" spans="2:65" s="1" customFormat="1" ht="20.45" customHeight="1" x14ac:dyDescent="0.25">
      <c r="B177" s="161"/>
      <c r="C177" s="188" t="s">
        <v>372</v>
      </c>
      <c r="D177" s="188" t="s">
        <v>631</v>
      </c>
      <c r="E177" s="189" t="s">
        <v>698</v>
      </c>
      <c r="F177" s="190" t="s">
        <v>699</v>
      </c>
      <c r="G177" s="191" t="s">
        <v>672</v>
      </c>
      <c r="H177" s="192">
        <v>12.81</v>
      </c>
      <c r="I177" s="193"/>
      <c r="J177" s="194">
        <f>ROUND(I177*H177,2)</f>
        <v>0</v>
      </c>
      <c r="K177" s="190" t="s">
        <v>566</v>
      </c>
      <c r="L177" s="195"/>
      <c r="M177" s="196" t="s">
        <v>385</v>
      </c>
      <c r="N177" s="197" t="s">
        <v>408</v>
      </c>
      <c r="O177" s="36"/>
      <c r="P177" s="171">
        <f>O177*H177</f>
        <v>0</v>
      </c>
      <c r="Q177" s="171">
        <v>5.0000000000000001E-4</v>
      </c>
      <c r="R177" s="171">
        <f>Q177*H177</f>
        <v>6.4050000000000001E-3</v>
      </c>
      <c r="S177" s="171">
        <v>0</v>
      </c>
      <c r="T177" s="172">
        <f>S177*H177</f>
        <v>0</v>
      </c>
      <c r="AR177" s="18" t="s">
        <v>609</v>
      </c>
      <c r="AT177" s="18" t="s">
        <v>631</v>
      </c>
      <c r="AU177" s="18" t="s">
        <v>445</v>
      </c>
      <c r="AY177" s="18" t="s">
        <v>560</v>
      </c>
      <c r="BE177" s="173">
        <f>IF(N177="základní",J177,0)</f>
        <v>0</v>
      </c>
      <c r="BF177" s="173">
        <f>IF(N177="snížená",J177,0)</f>
        <v>0</v>
      </c>
      <c r="BG177" s="173">
        <f>IF(N177="zákl. přenesená",J177,0)</f>
        <v>0</v>
      </c>
      <c r="BH177" s="173">
        <f>IF(N177="sníž. přenesená",J177,0)</f>
        <v>0</v>
      </c>
      <c r="BI177" s="173">
        <f>IF(N177="nulová",J177,0)</f>
        <v>0</v>
      </c>
      <c r="BJ177" s="18" t="s">
        <v>387</v>
      </c>
      <c r="BK177" s="173">
        <f>ROUND(I177*H177,2)</f>
        <v>0</v>
      </c>
      <c r="BL177" s="18" t="s">
        <v>567</v>
      </c>
      <c r="BM177" s="18" t="s">
        <v>700</v>
      </c>
    </row>
    <row r="178" spans="2:65" s="1" customFormat="1" ht="28.9" customHeight="1" x14ac:dyDescent="0.25">
      <c r="B178" s="35"/>
      <c r="D178" s="174" t="s">
        <v>569</v>
      </c>
      <c r="F178" s="175" t="s">
        <v>701</v>
      </c>
      <c r="I178" s="135"/>
      <c r="L178" s="35"/>
      <c r="M178" s="65"/>
      <c r="N178" s="36"/>
      <c r="O178" s="36"/>
      <c r="P178" s="36"/>
      <c r="Q178" s="36"/>
      <c r="R178" s="36"/>
      <c r="S178" s="36"/>
      <c r="T178" s="66"/>
      <c r="AT178" s="18" t="s">
        <v>569</v>
      </c>
      <c r="AU178" s="18" t="s">
        <v>445</v>
      </c>
    </row>
    <row r="179" spans="2:65" s="11" customFormat="1" ht="20.45" customHeight="1" x14ac:dyDescent="0.25">
      <c r="B179" s="176"/>
      <c r="D179" s="177" t="s">
        <v>571</v>
      </c>
      <c r="E179" s="178" t="s">
        <v>385</v>
      </c>
      <c r="F179" s="179" t="s">
        <v>702</v>
      </c>
      <c r="H179" s="180">
        <v>12.81</v>
      </c>
      <c r="I179" s="181"/>
      <c r="L179" s="176"/>
      <c r="M179" s="182"/>
      <c r="N179" s="183"/>
      <c r="O179" s="183"/>
      <c r="P179" s="183"/>
      <c r="Q179" s="183"/>
      <c r="R179" s="183"/>
      <c r="S179" s="183"/>
      <c r="T179" s="184"/>
      <c r="AT179" s="185" t="s">
        <v>571</v>
      </c>
      <c r="AU179" s="185" t="s">
        <v>445</v>
      </c>
      <c r="AV179" s="11" t="s">
        <v>445</v>
      </c>
      <c r="AW179" s="11" t="s">
        <v>401</v>
      </c>
      <c r="AX179" s="11" t="s">
        <v>387</v>
      </c>
      <c r="AY179" s="185" t="s">
        <v>560</v>
      </c>
    </row>
    <row r="180" spans="2:65" s="1" customFormat="1" ht="20.45" customHeight="1" x14ac:dyDescent="0.25">
      <c r="B180" s="161"/>
      <c r="C180" s="188" t="s">
        <v>703</v>
      </c>
      <c r="D180" s="188" t="s">
        <v>631</v>
      </c>
      <c r="E180" s="189" t="s">
        <v>704</v>
      </c>
      <c r="F180" s="190" t="s">
        <v>705</v>
      </c>
      <c r="G180" s="191" t="s">
        <v>672</v>
      </c>
      <c r="H180" s="192">
        <v>52.92</v>
      </c>
      <c r="I180" s="193"/>
      <c r="J180" s="194">
        <f>ROUND(I180*H180,2)</f>
        <v>0</v>
      </c>
      <c r="K180" s="190" t="s">
        <v>566</v>
      </c>
      <c r="L180" s="195"/>
      <c r="M180" s="196" t="s">
        <v>385</v>
      </c>
      <c r="N180" s="197" t="s">
        <v>408</v>
      </c>
      <c r="O180" s="36"/>
      <c r="P180" s="171">
        <f>O180*H180</f>
        <v>0</v>
      </c>
      <c r="Q180" s="171">
        <v>2.0000000000000001E-4</v>
      </c>
      <c r="R180" s="171">
        <f>Q180*H180</f>
        <v>1.0584000000000001E-2</v>
      </c>
      <c r="S180" s="171">
        <v>0</v>
      </c>
      <c r="T180" s="172">
        <f>S180*H180</f>
        <v>0</v>
      </c>
      <c r="AR180" s="18" t="s">
        <v>609</v>
      </c>
      <c r="AT180" s="18" t="s">
        <v>631</v>
      </c>
      <c r="AU180" s="18" t="s">
        <v>445</v>
      </c>
      <c r="AY180" s="18" t="s">
        <v>560</v>
      </c>
      <c r="BE180" s="173">
        <f>IF(N180="základní",J180,0)</f>
        <v>0</v>
      </c>
      <c r="BF180" s="173">
        <f>IF(N180="snížená",J180,0)</f>
        <v>0</v>
      </c>
      <c r="BG180" s="173">
        <f>IF(N180="zákl. přenesená",J180,0)</f>
        <v>0</v>
      </c>
      <c r="BH180" s="173">
        <f>IF(N180="sníž. přenesená",J180,0)</f>
        <v>0</v>
      </c>
      <c r="BI180" s="173">
        <f>IF(N180="nulová",J180,0)</f>
        <v>0</v>
      </c>
      <c r="BJ180" s="18" t="s">
        <v>387</v>
      </c>
      <c r="BK180" s="173">
        <f>ROUND(I180*H180,2)</f>
        <v>0</v>
      </c>
      <c r="BL180" s="18" t="s">
        <v>567</v>
      </c>
      <c r="BM180" s="18" t="s">
        <v>706</v>
      </c>
    </row>
    <row r="181" spans="2:65" s="1" customFormat="1" ht="28.9" customHeight="1" x14ac:dyDescent="0.25">
      <c r="B181" s="35"/>
      <c r="D181" s="174" t="s">
        <v>569</v>
      </c>
      <c r="F181" s="175" t="s">
        <v>707</v>
      </c>
      <c r="I181" s="135"/>
      <c r="L181" s="35"/>
      <c r="M181" s="65"/>
      <c r="N181" s="36"/>
      <c r="O181" s="36"/>
      <c r="P181" s="36"/>
      <c r="Q181" s="36"/>
      <c r="R181" s="36"/>
      <c r="S181" s="36"/>
      <c r="T181" s="66"/>
      <c r="AT181" s="18" t="s">
        <v>569</v>
      </c>
      <c r="AU181" s="18" t="s">
        <v>445</v>
      </c>
    </row>
    <row r="182" spans="2:65" s="11" customFormat="1" ht="20.45" customHeight="1" x14ac:dyDescent="0.25">
      <c r="B182" s="176"/>
      <c r="D182" s="177" t="s">
        <v>571</v>
      </c>
      <c r="E182" s="178" t="s">
        <v>385</v>
      </c>
      <c r="F182" s="179" t="s">
        <v>708</v>
      </c>
      <c r="H182" s="180">
        <v>52.92</v>
      </c>
      <c r="I182" s="181"/>
      <c r="L182" s="176"/>
      <c r="M182" s="182"/>
      <c r="N182" s="183"/>
      <c r="O182" s="183"/>
      <c r="P182" s="183"/>
      <c r="Q182" s="183"/>
      <c r="R182" s="183"/>
      <c r="S182" s="183"/>
      <c r="T182" s="184"/>
      <c r="AT182" s="185" t="s">
        <v>571</v>
      </c>
      <c r="AU182" s="185" t="s">
        <v>445</v>
      </c>
      <c r="AV182" s="11" t="s">
        <v>445</v>
      </c>
      <c r="AW182" s="11" t="s">
        <v>401</v>
      </c>
      <c r="AX182" s="11" t="s">
        <v>387</v>
      </c>
      <c r="AY182" s="185" t="s">
        <v>560</v>
      </c>
    </row>
    <row r="183" spans="2:65" s="1" customFormat="1" ht="20.45" customHeight="1" x14ac:dyDescent="0.25">
      <c r="B183" s="161"/>
      <c r="C183" s="188" t="s">
        <v>709</v>
      </c>
      <c r="D183" s="188" t="s">
        <v>631</v>
      </c>
      <c r="E183" s="189" t="s">
        <v>710</v>
      </c>
      <c r="F183" s="190" t="s">
        <v>711</v>
      </c>
      <c r="G183" s="191" t="s">
        <v>672</v>
      </c>
      <c r="H183" s="192">
        <v>285.91500000000002</v>
      </c>
      <c r="I183" s="193"/>
      <c r="J183" s="194">
        <f>ROUND(I183*H183,2)</f>
        <v>0</v>
      </c>
      <c r="K183" s="190" t="s">
        <v>566</v>
      </c>
      <c r="L183" s="195"/>
      <c r="M183" s="196" t="s">
        <v>385</v>
      </c>
      <c r="N183" s="197" t="s">
        <v>408</v>
      </c>
      <c r="O183" s="36"/>
      <c r="P183" s="171">
        <f>O183*H183</f>
        <v>0</v>
      </c>
      <c r="Q183" s="171">
        <v>3.0000000000000001E-5</v>
      </c>
      <c r="R183" s="171">
        <f>Q183*H183</f>
        <v>8.5774500000000004E-3</v>
      </c>
      <c r="S183" s="171">
        <v>0</v>
      </c>
      <c r="T183" s="172">
        <f>S183*H183</f>
        <v>0</v>
      </c>
      <c r="AR183" s="18" t="s">
        <v>609</v>
      </c>
      <c r="AT183" s="18" t="s">
        <v>631</v>
      </c>
      <c r="AU183" s="18" t="s">
        <v>445</v>
      </c>
      <c r="AY183" s="18" t="s">
        <v>560</v>
      </c>
      <c r="BE183" s="173">
        <f>IF(N183="základní",J183,0)</f>
        <v>0</v>
      </c>
      <c r="BF183" s="173">
        <f>IF(N183="snížená",J183,0)</f>
        <v>0</v>
      </c>
      <c r="BG183" s="173">
        <f>IF(N183="zákl. přenesená",J183,0)</f>
        <v>0</v>
      </c>
      <c r="BH183" s="173">
        <f>IF(N183="sníž. přenesená",J183,0)</f>
        <v>0</v>
      </c>
      <c r="BI183" s="173">
        <f>IF(N183="nulová",J183,0)</f>
        <v>0</v>
      </c>
      <c r="BJ183" s="18" t="s">
        <v>387</v>
      </c>
      <c r="BK183" s="173">
        <f>ROUND(I183*H183,2)</f>
        <v>0</v>
      </c>
      <c r="BL183" s="18" t="s">
        <v>567</v>
      </c>
      <c r="BM183" s="18" t="s">
        <v>712</v>
      </c>
    </row>
    <row r="184" spans="2:65" s="1" customFormat="1" ht="28.9" customHeight="1" x14ac:dyDescent="0.25">
      <c r="B184" s="35"/>
      <c r="D184" s="174" t="s">
        <v>569</v>
      </c>
      <c r="F184" s="175" t="s">
        <v>713</v>
      </c>
      <c r="I184" s="135"/>
      <c r="L184" s="35"/>
      <c r="M184" s="65"/>
      <c r="N184" s="36"/>
      <c r="O184" s="36"/>
      <c r="P184" s="36"/>
      <c r="Q184" s="36"/>
      <c r="R184" s="36"/>
      <c r="S184" s="36"/>
      <c r="T184" s="66"/>
      <c r="AT184" s="18" t="s">
        <v>569</v>
      </c>
      <c r="AU184" s="18" t="s">
        <v>445</v>
      </c>
    </row>
    <row r="185" spans="2:65" s="1" customFormat="1" ht="28.9" customHeight="1" x14ac:dyDescent="0.25">
      <c r="B185" s="35"/>
      <c r="D185" s="174" t="s">
        <v>636</v>
      </c>
      <c r="F185" s="198" t="s">
        <v>714</v>
      </c>
      <c r="I185" s="135"/>
      <c r="L185" s="35"/>
      <c r="M185" s="65"/>
      <c r="N185" s="36"/>
      <c r="O185" s="36"/>
      <c r="P185" s="36"/>
      <c r="Q185" s="36"/>
      <c r="R185" s="36"/>
      <c r="S185" s="36"/>
      <c r="T185" s="66"/>
      <c r="AT185" s="18" t="s">
        <v>636</v>
      </c>
      <c r="AU185" s="18" t="s">
        <v>445</v>
      </c>
    </row>
    <row r="186" spans="2:65" s="11" customFormat="1" ht="20.45" customHeight="1" x14ac:dyDescent="0.25">
      <c r="B186" s="176"/>
      <c r="D186" s="177" t="s">
        <v>571</v>
      </c>
      <c r="E186" s="178" t="s">
        <v>385</v>
      </c>
      <c r="F186" s="179" t="s">
        <v>715</v>
      </c>
      <c r="H186" s="180">
        <v>285.91500000000002</v>
      </c>
      <c r="I186" s="181"/>
      <c r="L186" s="176"/>
      <c r="M186" s="182"/>
      <c r="N186" s="183"/>
      <c r="O186" s="183"/>
      <c r="P186" s="183"/>
      <c r="Q186" s="183"/>
      <c r="R186" s="183"/>
      <c r="S186" s="183"/>
      <c r="T186" s="184"/>
      <c r="AT186" s="185" t="s">
        <v>571</v>
      </c>
      <c r="AU186" s="185" t="s">
        <v>445</v>
      </c>
      <c r="AV186" s="11" t="s">
        <v>445</v>
      </c>
      <c r="AW186" s="11" t="s">
        <v>401</v>
      </c>
      <c r="AX186" s="11" t="s">
        <v>387</v>
      </c>
      <c r="AY186" s="185" t="s">
        <v>560</v>
      </c>
    </row>
    <row r="187" spans="2:65" s="1" customFormat="1" ht="20.45" customHeight="1" x14ac:dyDescent="0.25">
      <c r="B187" s="161"/>
      <c r="C187" s="188" t="s">
        <v>716</v>
      </c>
      <c r="D187" s="188" t="s">
        <v>631</v>
      </c>
      <c r="E187" s="189" t="s">
        <v>717</v>
      </c>
      <c r="F187" s="190" t="s">
        <v>718</v>
      </c>
      <c r="G187" s="191" t="s">
        <v>672</v>
      </c>
      <c r="H187" s="192">
        <v>85.05</v>
      </c>
      <c r="I187" s="193"/>
      <c r="J187" s="194">
        <f>ROUND(I187*H187,2)</f>
        <v>0</v>
      </c>
      <c r="K187" s="190" t="s">
        <v>566</v>
      </c>
      <c r="L187" s="195"/>
      <c r="M187" s="196" t="s">
        <v>385</v>
      </c>
      <c r="N187" s="197" t="s">
        <v>408</v>
      </c>
      <c r="O187" s="36"/>
      <c r="P187" s="171">
        <f>O187*H187</f>
        <v>0</v>
      </c>
      <c r="Q187" s="171">
        <v>2.9999999999999997E-4</v>
      </c>
      <c r="R187" s="171">
        <f>Q187*H187</f>
        <v>2.5514999999999996E-2</v>
      </c>
      <c r="S187" s="171">
        <v>0</v>
      </c>
      <c r="T187" s="172">
        <f>S187*H187</f>
        <v>0</v>
      </c>
      <c r="AR187" s="18" t="s">
        <v>609</v>
      </c>
      <c r="AT187" s="18" t="s">
        <v>631</v>
      </c>
      <c r="AU187" s="18" t="s">
        <v>445</v>
      </c>
      <c r="AY187" s="18" t="s">
        <v>560</v>
      </c>
      <c r="BE187" s="173">
        <f>IF(N187="základní",J187,0)</f>
        <v>0</v>
      </c>
      <c r="BF187" s="173">
        <f>IF(N187="snížená",J187,0)</f>
        <v>0</v>
      </c>
      <c r="BG187" s="173">
        <f>IF(N187="zákl. přenesená",J187,0)</f>
        <v>0</v>
      </c>
      <c r="BH187" s="173">
        <f>IF(N187="sníž. přenesená",J187,0)</f>
        <v>0</v>
      </c>
      <c r="BI187" s="173">
        <f>IF(N187="nulová",J187,0)</f>
        <v>0</v>
      </c>
      <c r="BJ187" s="18" t="s">
        <v>387</v>
      </c>
      <c r="BK187" s="173">
        <f>ROUND(I187*H187,2)</f>
        <v>0</v>
      </c>
      <c r="BL187" s="18" t="s">
        <v>567</v>
      </c>
      <c r="BM187" s="18" t="s">
        <v>719</v>
      </c>
    </row>
    <row r="188" spans="2:65" s="1" customFormat="1" ht="28.9" customHeight="1" x14ac:dyDescent="0.25">
      <c r="B188" s="35"/>
      <c r="D188" s="174" t="s">
        <v>569</v>
      </c>
      <c r="F188" s="175" t="s">
        <v>720</v>
      </c>
      <c r="I188" s="135"/>
      <c r="L188" s="35"/>
      <c r="M188" s="65"/>
      <c r="N188" s="36"/>
      <c r="O188" s="36"/>
      <c r="P188" s="36"/>
      <c r="Q188" s="36"/>
      <c r="R188" s="36"/>
      <c r="S188" s="36"/>
      <c r="T188" s="66"/>
      <c r="AT188" s="18" t="s">
        <v>569</v>
      </c>
      <c r="AU188" s="18" t="s">
        <v>445</v>
      </c>
    </row>
    <row r="189" spans="2:65" s="11" customFormat="1" ht="20.45" customHeight="1" x14ac:dyDescent="0.25">
      <c r="B189" s="176"/>
      <c r="D189" s="177" t="s">
        <v>571</v>
      </c>
      <c r="E189" s="178" t="s">
        <v>385</v>
      </c>
      <c r="F189" s="179" t="s">
        <v>721</v>
      </c>
      <c r="H189" s="180">
        <v>85.05</v>
      </c>
      <c r="I189" s="181"/>
      <c r="L189" s="176"/>
      <c r="M189" s="182"/>
      <c r="N189" s="183"/>
      <c r="O189" s="183"/>
      <c r="P189" s="183"/>
      <c r="Q189" s="183"/>
      <c r="R189" s="183"/>
      <c r="S189" s="183"/>
      <c r="T189" s="184"/>
      <c r="AT189" s="185" t="s">
        <v>571</v>
      </c>
      <c r="AU189" s="185" t="s">
        <v>445</v>
      </c>
      <c r="AV189" s="11" t="s">
        <v>445</v>
      </c>
      <c r="AW189" s="11" t="s">
        <v>401</v>
      </c>
      <c r="AX189" s="11" t="s">
        <v>387</v>
      </c>
      <c r="AY189" s="185" t="s">
        <v>560</v>
      </c>
    </row>
    <row r="190" spans="2:65" s="1" customFormat="1" ht="20.45" customHeight="1" x14ac:dyDescent="0.25">
      <c r="B190" s="161"/>
      <c r="C190" s="188" t="s">
        <v>722</v>
      </c>
      <c r="D190" s="188" t="s">
        <v>631</v>
      </c>
      <c r="E190" s="189" t="s">
        <v>723</v>
      </c>
      <c r="F190" s="190" t="s">
        <v>724</v>
      </c>
      <c r="G190" s="191" t="s">
        <v>672</v>
      </c>
      <c r="H190" s="192">
        <v>80.954999999999998</v>
      </c>
      <c r="I190" s="193"/>
      <c r="J190" s="194">
        <f>ROUND(I190*H190,2)</f>
        <v>0</v>
      </c>
      <c r="K190" s="190" t="s">
        <v>566</v>
      </c>
      <c r="L190" s="195"/>
      <c r="M190" s="196" t="s">
        <v>385</v>
      </c>
      <c r="N190" s="197" t="s">
        <v>408</v>
      </c>
      <c r="O190" s="36"/>
      <c r="P190" s="171">
        <f>O190*H190</f>
        <v>0</v>
      </c>
      <c r="Q190" s="171">
        <v>2.9999999999999997E-4</v>
      </c>
      <c r="R190" s="171">
        <f>Q190*H190</f>
        <v>2.4286499999999999E-2</v>
      </c>
      <c r="S190" s="171">
        <v>0</v>
      </c>
      <c r="T190" s="172">
        <f>S190*H190</f>
        <v>0</v>
      </c>
      <c r="AR190" s="18" t="s">
        <v>609</v>
      </c>
      <c r="AT190" s="18" t="s">
        <v>631</v>
      </c>
      <c r="AU190" s="18" t="s">
        <v>445</v>
      </c>
      <c r="AY190" s="18" t="s">
        <v>560</v>
      </c>
      <c r="BE190" s="173">
        <f>IF(N190="základní",J190,0)</f>
        <v>0</v>
      </c>
      <c r="BF190" s="173">
        <f>IF(N190="snížená",J190,0)</f>
        <v>0</v>
      </c>
      <c r="BG190" s="173">
        <f>IF(N190="zákl. přenesená",J190,0)</f>
        <v>0</v>
      </c>
      <c r="BH190" s="173">
        <f>IF(N190="sníž. přenesená",J190,0)</f>
        <v>0</v>
      </c>
      <c r="BI190" s="173">
        <f>IF(N190="nulová",J190,0)</f>
        <v>0</v>
      </c>
      <c r="BJ190" s="18" t="s">
        <v>387</v>
      </c>
      <c r="BK190" s="173">
        <f>ROUND(I190*H190,2)</f>
        <v>0</v>
      </c>
      <c r="BL190" s="18" t="s">
        <v>567</v>
      </c>
      <c r="BM190" s="18" t="s">
        <v>725</v>
      </c>
    </row>
    <row r="191" spans="2:65" s="11" customFormat="1" ht="20.45" customHeight="1" x14ac:dyDescent="0.25">
      <c r="B191" s="176"/>
      <c r="D191" s="177" t="s">
        <v>571</v>
      </c>
      <c r="E191" s="178" t="s">
        <v>385</v>
      </c>
      <c r="F191" s="179" t="s">
        <v>726</v>
      </c>
      <c r="H191" s="180">
        <v>80.954999999999998</v>
      </c>
      <c r="I191" s="181"/>
      <c r="L191" s="176"/>
      <c r="M191" s="182"/>
      <c r="N191" s="183"/>
      <c r="O191" s="183"/>
      <c r="P191" s="183"/>
      <c r="Q191" s="183"/>
      <c r="R191" s="183"/>
      <c r="S191" s="183"/>
      <c r="T191" s="184"/>
      <c r="AT191" s="185" t="s">
        <v>571</v>
      </c>
      <c r="AU191" s="185" t="s">
        <v>445</v>
      </c>
      <c r="AV191" s="11" t="s">
        <v>445</v>
      </c>
      <c r="AW191" s="11" t="s">
        <v>401</v>
      </c>
      <c r="AX191" s="11" t="s">
        <v>387</v>
      </c>
      <c r="AY191" s="185" t="s">
        <v>560</v>
      </c>
    </row>
    <row r="192" spans="2:65" s="1" customFormat="1" ht="20.45" customHeight="1" x14ac:dyDescent="0.25">
      <c r="B192" s="161"/>
      <c r="C192" s="162" t="s">
        <v>727</v>
      </c>
      <c r="D192" s="162" t="s">
        <v>562</v>
      </c>
      <c r="E192" s="163" t="s">
        <v>728</v>
      </c>
      <c r="F192" s="164" t="s">
        <v>729</v>
      </c>
      <c r="G192" s="165" t="s">
        <v>565</v>
      </c>
      <c r="H192" s="166">
        <v>0.9</v>
      </c>
      <c r="I192" s="167"/>
      <c r="J192" s="168">
        <f>ROUND(I192*H192,2)</f>
        <v>0</v>
      </c>
      <c r="K192" s="164" t="s">
        <v>566</v>
      </c>
      <c r="L192" s="35"/>
      <c r="M192" s="169" t="s">
        <v>385</v>
      </c>
      <c r="N192" s="170" t="s">
        <v>408</v>
      </c>
      <c r="O192" s="36"/>
      <c r="P192" s="171">
        <f>O192*H192</f>
        <v>0</v>
      </c>
      <c r="Q192" s="171">
        <v>2.3099999999999999E-2</v>
      </c>
      <c r="R192" s="171">
        <f>Q192*H192</f>
        <v>2.0789999999999999E-2</v>
      </c>
      <c r="S192" s="171">
        <v>0</v>
      </c>
      <c r="T192" s="172">
        <f>S192*H192</f>
        <v>0</v>
      </c>
      <c r="AR192" s="18" t="s">
        <v>567</v>
      </c>
      <c r="AT192" s="18" t="s">
        <v>562</v>
      </c>
      <c r="AU192" s="18" t="s">
        <v>445</v>
      </c>
      <c r="AY192" s="18" t="s">
        <v>560</v>
      </c>
      <c r="BE192" s="173">
        <f>IF(N192="základní",J192,0)</f>
        <v>0</v>
      </c>
      <c r="BF192" s="173">
        <f>IF(N192="snížená",J192,0)</f>
        <v>0</v>
      </c>
      <c r="BG192" s="173">
        <f>IF(N192="zákl. přenesená",J192,0)</f>
        <v>0</v>
      </c>
      <c r="BH192" s="173">
        <f>IF(N192="sníž. přenesená",J192,0)</f>
        <v>0</v>
      </c>
      <c r="BI192" s="173">
        <f>IF(N192="nulová",J192,0)</f>
        <v>0</v>
      </c>
      <c r="BJ192" s="18" t="s">
        <v>387</v>
      </c>
      <c r="BK192" s="173">
        <f>ROUND(I192*H192,2)</f>
        <v>0</v>
      </c>
      <c r="BL192" s="18" t="s">
        <v>567</v>
      </c>
      <c r="BM192" s="18" t="s">
        <v>730</v>
      </c>
    </row>
    <row r="193" spans="2:65" s="1" customFormat="1" ht="28.9" customHeight="1" x14ac:dyDescent="0.25">
      <c r="B193" s="35"/>
      <c r="D193" s="174" t="s">
        <v>569</v>
      </c>
      <c r="F193" s="175" t="s">
        <v>731</v>
      </c>
      <c r="I193" s="135"/>
      <c r="L193" s="35"/>
      <c r="M193" s="65"/>
      <c r="N193" s="36"/>
      <c r="O193" s="36"/>
      <c r="P193" s="36"/>
      <c r="Q193" s="36"/>
      <c r="R193" s="36"/>
      <c r="S193" s="36"/>
      <c r="T193" s="66"/>
      <c r="AT193" s="18" t="s">
        <v>569</v>
      </c>
      <c r="AU193" s="18" t="s">
        <v>445</v>
      </c>
    </row>
    <row r="194" spans="2:65" s="11" customFormat="1" ht="20.45" customHeight="1" x14ac:dyDescent="0.25">
      <c r="B194" s="176"/>
      <c r="D194" s="177" t="s">
        <v>571</v>
      </c>
      <c r="E194" s="178" t="s">
        <v>385</v>
      </c>
      <c r="F194" s="179" t="s">
        <v>455</v>
      </c>
      <c r="H194" s="180">
        <v>0.9</v>
      </c>
      <c r="I194" s="181"/>
      <c r="L194" s="176"/>
      <c r="M194" s="182"/>
      <c r="N194" s="183"/>
      <c r="O194" s="183"/>
      <c r="P194" s="183"/>
      <c r="Q194" s="183"/>
      <c r="R194" s="183"/>
      <c r="S194" s="183"/>
      <c r="T194" s="184"/>
      <c r="AT194" s="185" t="s">
        <v>571</v>
      </c>
      <c r="AU194" s="185" t="s">
        <v>445</v>
      </c>
      <c r="AV194" s="11" t="s">
        <v>445</v>
      </c>
      <c r="AW194" s="11" t="s">
        <v>401</v>
      </c>
      <c r="AX194" s="11" t="s">
        <v>387</v>
      </c>
      <c r="AY194" s="185" t="s">
        <v>560</v>
      </c>
    </row>
    <row r="195" spans="2:65" s="1" customFormat="1" ht="20.45" customHeight="1" x14ac:dyDescent="0.25">
      <c r="B195" s="161"/>
      <c r="C195" s="162" t="s">
        <v>732</v>
      </c>
      <c r="D195" s="162" t="s">
        <v>562</v>
      </c>
      <c r="E195" s="163" t="s">
        <v>733</v>
      </c>
      <c r="F195" s="164" t="s">
        <v>734</v>
      </c>
      <c r="G195" s="165" t="s">
        <v>565</v>
      </c>
      <c r="H195" s="166">
        <v>404.68</v>
      </c>
      <c r="I195" s="167"/>
      <c r="J195" s="168">
        <f>ROUND(I195*H195,2)</f>
        <v>0</v>
      </c>
      <c r="K195" s="164" t="s">
        <v>566</v>
      </c>
      <c r="L195" s="35"/>
      <c r="M195" s="169" t="s">
        <v>385</v>
      </c>
      <c r="N195" s="170" t="s">
        <v>408</v>
      </c>
      <c r="O195" s="36"/>
      <c r="P195" s="171">
        <f>O195*H195</f>
        <v>0</v>
      </c>
      <c r="Q195" s="171">
        <v>2.7299999999999998E-3</v>
      </c>
      <c r="R195" s="171">
        <f>Q195*H195</f>
        <v>1.1047764</v>
      </c>
      <c r="S195" s="171">
        <v>0</v>
      </c>
      <c r="T195" s="172">
        <f>S195*H195</f>
        <v>0</v>
      </c>
      <c r="AR195" s="18" t="s">
        <v>567</v>
      </c>
      <c r="AT195" s="18" t="s">
        <v>562</v>
      </c>
      <c r="AU195" s="18" t="s">
        <v>445</v>
      </c>
      <c r="AY195" s="18" t="s">
        <v>560</v>
      </c>
      <c r="BE195" s="173">
        <f>IF(N195="základní",J195,0)</f>
        <v>0</v>
      </c>
      <c r="BF195" s="173">
        <f>IF(N195="snížená",J195,0)</f>
        <v>0</v>
      </c>
      <c r="BG195" s="173">
        <f>IF(N195="zákl. přenesená",J195,0)</f>
        <v>0</v>
      </c>
      <c r="BH195" s="173">
        <f>IF(N195="sníž. přenesená",J195,0)</f>
        <v>0</v>
      </c>
      <c r="BI195" s="173">
        <f>IF(N195="nulová",J195,0)</f>
        <v>0</v>
      </c>
      <c r="BJ195" s="18" t="s">
        <v>387</v>
      </c>
      <c r="BK195" s="173">
        <f>ROUND(I195*H195,2)</f>
        <v>0</v>
      </c>
      <c r="BL195" s="18" t="s">
        <v>567</v>
      </c>
      <c r="BM195" s="18" t="s">
        <v>735</v>
      </c>
    </row>
    <row r="196" spans="2:65" s="1" customFormat="1" ht="20.45" customHeight="1" x14ac:dyDescent="0.25">
      <c r="B196" s="35"/>
      <c r="D196" s="174" t="s">
        <v>569</v>
      </c>
      <c r="F196" s="175" t="s">
        <v>736</v>
      </c>
      <c r="I196" s="135"/>
      <c r="L196" s="35"/>
      <c r="M196" s="65"/>
      <c r="N196" s="36"/>
      <c r="O196" s="36"/>
      <c r="P196" s="36"/>
      <c r="Q196" s="36"/>
      <c r="R196" s="36"/>
      <c r="S196" s="36"/>
      <c r="T196" s="66"/>
      <c r="AT196" s="18" t="s">
        <v>569</v>
      </c>
      <c r="AU196" s="18" t="s">
        <v>445</v>
      </c>
    </row>
    <row r="197" spans="2:65" s="11" customFormat="1" ht="20.45" customHeight="1" x14ac:dyDescent="0.25">
      <c r="B197" s="176"/>
      <c r="D197" s="177" t="s">
        <v>571</v>
      </c>
      <c r="E197" s="178" t="s">
        <v>385</v>
      </c>
      <c r="F197" s="179" t="s">
        <v>510</v>
      </c>
      <c r="H197" s="180">
        <v>404.68</v>
      </c>
      <c r="I197" s="181"/>
      <c r="L197" s="176"/>
      <c r="M197" s="182"/>
      <c r="N197" s="183"/>
      <c r="O197" s="183"/>
      <c r="P197" s="183"/>
      <c r="Q197" s="183"/>
      <c r="R197" s="183"/>
      <c r="S197" s="183"/>
      <c r="T197" s="184"/>
      <c r="AT197" s="185" t="s">
        <v>571</v>
      </c>
      <c r="AU197" s="185" t="s">
        <v>445</v>
      </c>
      <c r="AV197" s="11" t="s">
        <v>445</v>
      </c>
      <c r="AW197" s="11" t="s">
        <v>401</v>
      </c>
      <c r="AX197" s="11" t="s">
        <v>387</v>
      </c>
      <c r="AY197" s="185" t="s">
        <v>560</v>
      </c>
    </row>
    <row r="198" spans="2:65" s="1" customFormat="1" ht="28.9" customHeight="1" x14ac:dyDescent="0.25">
      <c r="B198" s="161"/>
      <c r="C198" s="162" t="s">
        <v>737</v>
      </c>
      <c r="D198" s="162" t="s">
        <v>562</v>
      </c>
      <c r="E198" s="163" t="s">
        <v>738</v>
      </c>
      <c r="F198" s="164" t="s">
        <v>739</v>
      </c>
      <c r="G198" s="165" t="s">
        <v>565</v>
      </c>
      <c r="H198" s="166">
        <v>404.68</v>
      </c>
      <c r="I198" s="167"/>
      <c r="J198" s="168">
        <f>ROUND(I198*H198,2)</f>
        <v>0</v>
      </c>
      <c r="K198" s="164" t="s">
        <v>566</v>
      </c>
      <c r="L198" s="35"/>
      <c r="M198" s="169" t="s">
        <v>385</v>
      </c>
      <c r="N198" s="170" t="s">
        <v>408</v>
      </c>
      <c r="O198" s="36"/>
      <c r="P198" s="171">
        <f>O198*H198</f>
        <v>0</v>
      </c>
      <c r="Q198" s="171">
        <v>1.255E-2</v>
      </c>
      <c r="R198" s="171">
        <f>Q198*H198</f>
        <v>5.0787339999999999</v>
      </c>
      <c r="S198" s="171">
        <v>0</v>
      </c>
      <c r="T198" s="172">
        <f>S198*H198</f>
        <v>0</v>
      </c>
      <c r="AR198" s="18" t="s">
        <v>567</v>
      </c>
      <c r="AT198" s="18" t="s">
        <v>562</v>
      </c>
      <c r="AU198" s="18" t="s">
        <v>445</v>
      </c>
      <c r="AY198" s="18" t="s">
        <v>560</v>
      </c>
      <c r="BE198" s="173">
        <f>IF(N198="základní",J198,0)</f>
        <v>0</v>
      </c>
      <c r="BF198" s="173">
        <f>IF(N198="snížená",J198,0)</f>
        <v>0</v>
      </c>
      <c r="BG198" s="173">
        <f>IF(N198="zákl. přenesená",J198,0)</f>
        <v>0</v>
      </c>
      <c r="BH198" s="173">
        <f>IF(N198="sníž. přenesená",J198,0)</f>
        <v>0</v>
      </c>
      <c r="BI198" s="173">
        <f>IF(N198="nulová",J198,0)</f>
        <v>0</v>
      </c>
      <c r="BJ198" s="18" t="s">
        <v>387</v>
      </c>
      <c r="BK198" s="173">
        <f>ROUND(I198*H198,2)</f>
        <v>0</v>
      </c>
      <c r="BL198" s="18" t="s">
        <v>567</v>
      </c>
      <c r="BM198" s="18" t="s">
        <v>740</v>
      </c>
    </row>
    <row r="199" spans="2:65" s="1" customFormat="1" ht="28.9" customHeight="1" x14ac:dyDescent="0.25">
      <c r="B199" s="35"/>
      <c r="D199" s="174" t="s">
        <v>569</v>
      </c>
      <c r="F199" s="175" t="s">
        <v>741</v>
      </c>
      <c r="I199" s="135"/>
      <c r="L199" s="35"/>
      <c r="M199" s="65"/>
      <c r="N199" s="36"/>
      <c r="O199" s="36"/>
      <c r="P199" s="36"/>
      <c r="Q199" s="36"/>
      <c r="R199" s="36"/>
      <c r="S199" s="36"/>
      <c r="T199" s="66"/>
      <c r="AT199" s="18" t="s">
        <v>569</v>
      </c>
      <c r="AU199" s="18" t="s">
        <v>445</v>
      </c>
    </row>
    <row r="200" spans="2:65" s="11" customFormat="1" ht="20.45" customHeight="1" x14ac:dyDescent="0.25">
      <c r="B200" s="176"/>
      <c r="D200" s="177" t="s">
        <v>571</v>
      </c>
      <c r="E200" s="178" t="s">
        <v>385</v>
      </c>
      <c r="F200" s="179" t="s">
        <v>510</v>
      </c>
      <c r="H200" s="180">
        <v>404.68</v>
      </c>
      <c r="I200" s="181"/>
      <c r="L200" s="176"/>
      <c r="M200" s="182"/>
      <c r="N200" s="183"/>
      <c r="O200" s="183"/>
      <c r="P200" s="183"/>
      <c r="Q200" s="183"/>
      <c r="R200" s="183"/>
      <c r="S200" s="183"/>
      <c r="T200" s="184"/>
      <c r="AT200" s="185" t="s">
        <v>571</v>
      </c>
      <c r="AU200" s="185" t="s">
        <v>445</v>
      </c>
      <c r="AV200" s="11" t="s">
        <v>445</v>
      </c>
      <c r="AW200" s="11" t="s">
        <v>401</v>
      </c>
      <c r="AX200" s="11" t="s">
        <v>387</v>
      </c>
      <c r="AY200" s="185" t="s">
        <v>560</v>
      </c>
    </row>
    <row r="201" spans="2:65" s="1" customFormat="1" ht="28.9" customHeight="1" x14ac:dyDescent="0.25">
      <c r="B201" s="161"/>
      <c r="C201" s="162" t="s">
        <v>742</v>
      </c>
      <c r="D201" s="162" t="s">
        <v>562</v>
      </c>
      <c r="E201" s="163" t="s">
        <v>743</v>
      </c>
      <c r="F201" s="164" t="s">
        <v>744</v>
      </c>
      <c r="G201" s="165" t="s">
        <v>565</v>
      </c>
      <c r="H201" s="166">
        <v>19.814</v>
      </c>
      <c r="I201" s="167"/>
      <c r="J201" s="168">
        <f>ROUND(I201*H201,2)</f>
        <v>0</v>
      </c>
      <c r="K201" s="164" t="s">
        <v>566</v>
      </c>
      <c r="L201" s="35"/>
      <c r="M201" s="169" t="s">
        <v>385</v>
      </c>
      <c r="N201" s="170" t="s">
        <v>408</v>
      </c>
      <c r="O201" s="36"/>
      <c r="P201" s="171">
        <f>O201*H201</f>
        <v>0</v>
      </c>
      <c r="Q201" s="171">
        <v>6.28E-3</v>
      </c>
      <c r="R201" s="171">
        <f>Q201*H201</f>
        <v>0.12443192</v>
      </c>
      <c r="S201" s="171">
        <v>0</v>
      </c>
      <c r="T201" s="172">
        <f>S201*H201</f>
        <v>0</v>
      </c>
      <c r="AR201" s="18" t="s">
        <v>567</v>
      </c>
      <c r="AT201" s="18" t="s">
        <v>562</v>
      </c>
      <c r="AU201" s="18" t="s">
        <v>445</v>
      </c>
      <c r="AY201" s="18" t="s">
        <v>560</v>
      </c>
      <c r="BE201" s="173">
        <f>IF(N201="základní",J201,0)</f>
        <v>0</v>
      </c>
      <c r="BF201" s="173">
        <f>IF(N201="snížená",J201,0)</f>
        <v>0</v>
      </c>
      <c r="BG201" s="173">
        <f>IF(N201="zákl. přenesená",J201,0)</f>
        <v>0</v>
      </c>
      <c r="BH201" s="173">
        <f>IF(N201="sníž. přenesená",J201,0)</f>
        <v>0</v>
      </c>
      <c r="BI201" s="173">
        <f>IF(N201="nulová",J201,0)</f>
        <v>0</v>
      </c>
      <c r="BJ201" s="18" t="s">
        <v>387</v>
      </c>
      <c r="BK201" s="173">
        <f>ROUND(I201*H201,2)</f>
        <v>0</v>
      </c>
      <c r="BL201" s="18" t="s">
        <v>567</v>
      </c>
      <c r="BM201" s="18" t="s">
        <v>745</v>
      </c>
    </row>
    <row r="202" spans="2:65" s="1" customFormat="1" ht="28.9" customHeight="1" x14ac:dyDescent="0.25">
      <c r="B202" s="35"/>
      <c r="D202" s="174" t="s">
        <v>569</v>
      </c>
      <c r="F202" s="175" t="s">
        <v>746</v>
      </c>
      <c r="I202" s="135"/>
      <c r="L202" s="35"/>
      <c r="M202" s="65"/>
      <c r="N202" s="36"/>
      <c r="O202" s="36"/>
      <c r="P202" s="36"/>
      <c r="Q202" s="36"/>
      <c r="R202" s="36"/>
      <c r="S202" s="36"/>
      <c r="T202" s="66"/>
      <c r="AT202" s="18" t="s">
        <v>569</v>
      </c>
      <c r="AU202" s="18" t="s">
        <v>445</v>
      </c>
    </row>
    <row r="203" spans="2:65" s="11" customFormat="1" ht="20.45" customHeight="1" x14ac:dyDescent="0.25">
      <c r="B203" s="176"/>
      <c r="D203" s="174" t="s">
        <v>571</v>
      </c>
      <c r="E203" s="185" t="s">
        <v>495</v>
      </c>
      <c r="F203" s="186" t="s">
        <v>747</v>
      </c>
      <c r="H203" s="187">
        <v>7.2050000000000001</v>
      </c>
      <c r="I203" s="181"/>
      <c r="L203" s="176"/>
      <c r="M203" s="182"/>
      <c r="N203" s="183"/>
      <c r="O203" s="183"/>
      <c r="P203" s="183"/>
      <c r="Q203" s="183"/>
      <c r="R203" s="183"/>
      <c r="S203" s="183"/>
      <c r="T203" s="184"/>
      <c r="AT203" s="185" t="s">
        <v>571</v>
      </c>
      <c r="AU203" s="185" t="s">
        <v>445</v>
      </c>
      <c r="AV203" s="11" t="s">
        <v>445</v>
      </c>
      <c r="AW203" s="11" t="s">
        <v>401</v>
      </c>
      <c r="AX203" s="11" t="s">
        <v>437</v>
      </c>
      <c r="AY203" s="185" t="s">
        <v>560</v>
      </c>
    </row>
    <row r="204" spans="2:65" s="11" customFormat="1" ht="20.45" customHeight="1" x14ac:dyDescent="0.25">
      <c r="B204" s="176"/>
      <c r="D204" s="174" t="s">
        <v>571</v>
      </c>
      <c r="E204" s="185" t="s">
        <v>385</v>
      </c>
      <c r="F204" s="186" t="s">
        <v>483</v>
      </c>
      <c r="H204" s="187">
        <v>12.609</v>
      </c>
      <c r="I204" s="181"/>
      <c r="L204" s="176"/>
      <c r="M204" s="182"/>
      <c r="N204" s="183"/>
      <c r="O204" s="183"/>
      <c r="P204" s="183"/>
      <c r="Q204" s="183"/>
      <c r="R204" s="183"/>
      <c r="S204" s="183"/>
      <c r="T204" s="184"/>
      <c r="AT204" s="185" t="s">
        <v>571</v>
      </c>
      <c r="AU204" s="185" t="s">
        <v>445</v>
      </c>
      <c r="AV204" s="11" t="s">
        <v>445</v>
      </c>
      <c r="AW204" s="11" t="s">
        <v>401</v>
      </c>
      <c r="AX204" s="11" t="s">
        <v>437</v>
      </c>
      <c r="AY204" s="185" t="s">
        <v>560</v>
      </c>
    </row>
    <row r="205" spans="2:65" s="14" customFormat="1" ht="20.45" customHeight="1" x14ac:dyDescent="0.25">
      <c r="B205" s="215"/>
      <c r="D205" s="177" t="s">
        <v>571</v>
      </c>
      <c r="E205" s="216" t="s">
        <v>497</v>
      </c>
      <c r="F205" s="217" t="s">
        <v>685</v>
      </c>
      <c r="H205" s="218">
        <v>19.814</v>
      </c>
      <c r="I205" s="219"/>
      <c r="L205" s="215"/>
      <c r="M205" s="220"/>
      <c r="N205" s="221"/>
      <c r="O205" s="221"/>
      <c r="P205" s="221"/>
      <c r="Q205" s="221"/>
      <c r="R205" s="221"/>
      <c r="S205" s="221"/>
      <c r="T205" s="222"/>
      <c r="AT205" s="223" t="s">
        <v>571</v>
      </c>
      <c r="AU205" s="223" t="s">
        <v>445</v>
      </c>
      <c r="AV205" s="14" t="s">
        <v>567</v>
      </c>
      <c r="AW205" s="14" t="s">
        <v>401</v>
      </c>
      <c r="AX205" s="14" t="s">
        <v>387</v>
      </c>
      <c r="AY205" s="223" t="s">
        <v>560</v>
      </c>
    </row>
    <row r="206" spans="2:65" s="1" customFormat="1" ht="28.9" customHeight="1" x14ac:dyDescent="0.25">
      <c r="B206" s="161"/>
      <c r="C206" s="162" t="s">
        <v>748</v>
      </c>
      <c r="D206" s="162" t="s">
        <v>562</v>
      </c>
      <c r="E206" s="163" t="s">
        <v>749</v>
      </c>
      <c r="F206" s="164" t="s">
        <v>750</v>
      </c>
      <c r="G206" s="165" t="s">
        <v>565</v>
      </c>
      <c r="H206" s="166">
        <v>513.33299999999997</v>
      </c>
      <c r="I206" s="167"/>
      <c r="J206" s="168">
        <f>ROUND(I206*H206,2)</f>
        <v>0</v>
      </c>
      <c r="K206" s="164" t="s">
        <v>566</v>
      </c>
      <c r="L206" s="35"/>
      <c r="M206" s="169" t="s">
        <v>385</v>
      </c>
      <c r="N206" s="170" t="s">
        <v>408</v>
      </c>
      <c r="O206" s="36"/>
      <c r="P206" s="171">
        <f>O206*H206</f>
        <v>0</v>
      </c>
      <c r="Q206" s="171">
        <v>2.6800000000000001E-3</v>
      </c>
      <c r="R206" s="171">
        <f>Q206*H206</f>
        <v>1.3757324399999999</v>
      </c>
      <c r="S206" s="171">
        <v>0</v>
      </c>
      <c r="T206" s="172">
        <f>S206*H206</f>
        <v>0</v>
      </c>
      <c r="AR206" s="18" t="s">
        <v>567</v>
      </c>
      <c r="AT206" s="18" t="s">
        <v>562</v>
      </c>
      <c r="AU206" s="18" t="s">
        <v>445</v>
      </c>
      <c r="AY206" s="18" t="s">
        <v>560</v>
      </c>
      <c r="BE206" s="173">
        <f>IF(N206="základní",J206,0)</f>
        <v>0</v>
      </c>
      <c r="BF206" s="173">
        <f>IF(N206="snížená",J206,0)</f>
        <v>0</v>
      </c>
      <c r="BG206" s="173">
        <f>IF(N206="zákl. přenesená",J206,0)</f>
        <v>0</v>
      </c>
      <c r="BH206" s="173">
        <f>IF(N206="sníž. přenesená",J206,0)</f>
        <v>0</v>
      </c>
      <c r="BI206" s="173">
        <f>IF(N206="nulová",J206,0)</f>
        <v>0</v>
      </c>
      <c r="BJ206" s="18" t="s">
        <v>387</v>
      </c>
      <c r="BK206" s="173">
        <f>ROUND(I206*H206,2)</f>
        <v>0</v>
      </c>
      <c r="BL206" s="18" t="s">
        <v>567</v>
      </c>
      <c r="BM206" s="18" t="s">
        <v>751</v>
      </c>
    </row>
    <row r="207" spans="2:65" s="1" customFormat="1" ht="28.9" customHeight="1" x14ac:dyDescent="0.25">
      <c r="B207" s="35"/>
      <c r="D207" s="174" t="s">
        <v>569</v>
      </c>
      <c r="F207" s="175" t="s">
        <v>752</v>
      </c>
      <c r="I207" s="135"/>
      <c r="L207" s="35"/>
      <c r="M207" s="65"/>
      <c r="N207" s="36"/>
      <c r="O207" s="36"/>
      <c r="P207" s="36"/>
      <c r="Q207" s="36"/>
      <c r="R207" s="36"/>
      <c r="S207" s="36"/>
      <c r="T207" s="66"/>
      <c r="AT207" s="18" t="s">
        <v>569</v>
      </c>
      <c r="AU207" s="18" t="s">
        <v>445</v>
      </c>
    </row>
    <row r="208" spans="2:65" s="11" customFormat="1" ht="20.45" customHeight="1" x14ac:dyDescent="0.25">
      <c r="B208" s="176"/>
      <c r="D208" s="177" t="s">
        <v>571</v>
      </c>
      <c r="E208" s="178" t="s">
        <v>499</v>
      </c>
      <c r="F208" s="179" t="s">
        <v>753</v>
      </c>
      <c r="H208" s="180">
        <v>513.33299999999997</v>
      </c>
      <c r="I208" s="181"/>
      <c r="L208" s="176"/>
      <c r="M208" s="182"/>
      <c r="N208" s="183"/>
      <c r="O208" s="183"/>
      <c r="P208" s="183"/>
      <c r="Q208" s="183"/>
      <c r="R208" s="183"/>
      <c r="S208" s="183"/>
      <c r="T208" s="184"/>
      <c r="AT208" s="185" t="s">
        <v>571</v>
      </c>
      <c r="AU208" s="185" t="s">
        <v>445</v>
      </c>
      <c r="AV208" s="11" t="s">
        <v>445</v>
      </c>
      <c r="AW208" s="11" t="s">
        <v>401</v>
      </c>
      <c r="AX208" s="11" t="s">
        <v>387</v>
      </c>
      <c r="AY208" s="185" t="s">
        <v>560</v>
      </c>
    </row>
    <row r="209" spans="2:65" s="1" customFormat="1" ht="28.9" customHeight="1" x14ac:dyDescent="0.25">
      <c r="B209" s="161"/>
      <c r="C209" s="162" t="s">
        <v>754</v>
      </c>
      <c r="D209" s="162" t="s">
        <v>562</v>
      </c>
      <c r="E209" s="163" t="s">
        <v>755</v>
      </c>
      <c r="F209" s="164" t="s">
        <v>756</v>
      </c>
      <c r="G209" s="165" t="s">
        <v>565</v>
      </c>
      <c r="H209" s="166">
        <v>404.68</v>
      </c>
      <c r="I209" s="167"/>
      <c r="J209" s="168">
        <f>ROUND(I209*H209,2)</f>
        <v>0</v>
      </c>
      <c r="K209" s="164" t="s">
        <v>566</v>
      </c>
      <c r="L209" s="35"/>
      <c r="M209" s="169" t="s">
        <v>385</v>
      </c>
      <c r="N209" s="170" t="s">
        <v>408</v>
      </c>
      <c r="O209" s="36"/>
      <c r="P209" s="171">
        <f>O209*H209</f>
        <v>0</v>
      </c>
      <c r="Q209" s="171">
        <v>2.6800000000000001E-3</v>
      </c>
      <c r="R209" s="171">
        <f>Q209*H209</f>
        <v>1.0845424000000001</v>
      </c>
      <c r="S209" s="171">
        <v>0</v>
      </c>
      <c r="T209" s="172">
        <f>S209*H209</f>
        <v>0</v>
      </c>
      <c r="AR209" s="18" t="s">
        <v>567</v>
      </c>
      <c r="AT209" s="18" t="s">
        <v>562</v>
      </c>
      <c r="AU209" s="18" t="s">
        <v>445</v>
      </c>
      <c r="AY209" s="18" t="s">
        <v>560</v>
      </c>
      <c r="BE209" s="173">
        <f>IF(N209="základní",J209,0)</f>
        <v>0</v>
      </c>
      <c r="BF209" s="173">
        <f>IF(N209="snížená",J209,0)</f>
        <v>0</v>
      </c>
      <c r="BG209" s="173">
        <f>IF(N209="zákl. přenesená",J209,0)</f>
        <v>0</v>
      </c>
      <c r="BH209" s="173">
        <f>IF(N209="sníž. přenesená",J209,0)</f>
        <v>0</v>
      </c>
      <c r="BI209" s="173">
        <f>IF(N209="nulová",J209,0)</f>
        <v>0</v>
      </c>
      <c r="BJ209" s="18" t="s">
        <v>387</v>
      </c>
      <c r="BK209" s="173">
        <f>ROUND(I209*H209,2)</f>
        <v>0</v>
      </c>
      <c r="BL209" s="18" t="s">
        <v>567</v>
      </c>
      <c r="BM209" s="18" t="s">
        <v>757</v>
      </c>
    </row>
    <row r="210" spans="2:65" s="1" customFormat="1" ht="40.15" customHeight="1" x14ac:dyDescent="0.25">
      <c r="B210" s="35"/>
      <c r="D210" s="174" t="s">
        <v>569</v>
      </c>
      <c r="F210" s="175" t="s">
        <v>758</v>
      </c>
      <c r="I210" s="135"/>
      <c r="L210" s="35"/>
      <c r="M210" s="65"/>
      <c r="N210" s="36"/>
      <c r="O210" s="36"/>
      <c r="P210" s="36"/>
      <c r="Q210" s="36"/>
      <c r="R210" s="36"/>
      <c r="S210" s="36"/>
      <c r="T210" s="66"/>
      <c r="AT210" s="18" t="s">
        <v>569</v>
      </c>
      <c r="AU210" s="18" t="s">
        <v>445</v>
      </c>
    </row>
    <row r="211" spans="2:65" s="11" customFormat="1" ht="20.45" customHeight="1" x14ac:dyDescent="0.25">
      <c r="B211" s="176"/>
      <c r="D211" s="177" t="s">
        <v>571</v>
      </c>
      <c r="E211" s="178" t="s">
        <v>385</v>
      </c>
      <c r="F211" s="179" t="s">
        <v>510</v>
      </c>
      <c r="H211" s="180">
        <v>404.68</v>
      </c>
      <c r="I211" s="181"/>
      <c r="L211" s="176"/>
      <c r="M211" s="182"/>
      <c r="N211" s="183"/>
      <c r="O211" s="183"/>
      <c r="P211" s="183"/>
      <c r="Q211" s="183"/>
      <c r="R211" s="183"/>
      <c r="S211" s="183"/>
      <c r="T211" s="184"/>
      <c r="AT211" s="185" t="s">
        <v>571</v>
      </c>
      <c r="AU211" s="185" t="s">
        <v>445</v>
      </c>
      <c r="AV211" s="11" t="s">
        <v>445</v>
      </c>
      <c r="AW211" s="11" t="s">
        <v>401</v>
      </c>
      <c r="AX211" s="11" t="s">
        <v>387</v>
      </c>
      <c r="AY211" s="185" t="s">
        <v>560</v>
      </c>
    </row>
    <row r="212" spans="2:65" s="1" customFormat="1" ht="20.45" customHeight="1" x14ac:dyDescent="0.25">
      <c r="B212" s="161"/>
      <c r="C212" s="162" t="s">
        <v>759</v>
      </c>
      <c r="D212" s="162" t="s">
        <v>562</v>
      </c>
      <c r="E212" s="163" t="s">
        <v>760</v>
      </c>
      <c r="F212" s="164" t="s">
        <v>761</v>
      </c>
      <c r="G212" s="165" t="s">
        <v>565</v>
      </c>
      <c r="H212" s="166">
        <v>254.42599999999999</v>
      </c>
      <c r="I212" s="167"/>
      <c r="J212" s="168">
        <f>ROUND(I212*H212,2)</f>
        <v>0</v>
      </c>
      <c r="K212" s="164" t="s">
        <v>566</v>
      </c>
      <c r="L212" s="35"/>
      <c r="M212" s="169" t="s">
        <v>385</v>
      </c>
      <c r="N212" s="170" t="s">
        <v>408</v>
      </c>
      <c r="O212" s="36"/>
      <c r="P212" s="171">
        <f>O212*H212</f>
        <v>0</v>
      </c>
      <c r="Q212" s="171">
        <v>1.2E-4</v>
      </c>
      <c r="R212" s="171">
        <f>Q212*H212</f>
        <v>3.0531119999999998E-2</v>
      </c>
      <c r="S212" s="171">
        <v>0</v>
      </c>
      <c r="T212" s="172">
        <f>S212*H212</f>
        <v>0</v>
      </c>
      <c r="AR212" s="18" t="s">
        <v>567</v>
      </c>
      <c r="AT212" s="18" t="s">
        <v>562</v>
      </c>
      <c r="AU212" s="18" t="s">
        <v>445</v>
      </c>
      <c r="AY212" s="18" t="s">
        <v>560</v>
      </c>
      <c r="BE212" s="173">
        <f>IF(N212="základní",J212,0)</f>
        <v>0</v>
      </c>
      <c r="BF212" s="173">
        <f>IF(N212="snížená",J212,0)</f>
        <v>0</v>
      </c>
      <c r="BG212" s="173">
        <f>IF(N212="zákl. přenesená",J212,0)</f>
        <v>0</v>
      </c>
      <c r="BH212" s="173">
        <f>IF(N212="sníž. přenesená",J212,0)</f>
        <v>0</v>
      </c>
      <c r="BI212" s="173">
        <f>IF(N212="nulová",J212,0)</f>
        <v>0</v>
      </c>
      <c r="BJ212" s="18" t="s">
        <v>387</v>
      </c>
      <c r="BK212" s="173">
        <f>ROUND(I212*H212,2)</f>
        <v>0</v>
      </c>
      <c r="BL212" s="18" t="s">
        <v>567</v>
      </c>
      <c r="BM212" s="18" t="s">
        <v>762</v>
      </c>
    </row>
    <row r="213" spans="2:65" s="1" customFormat="1" ht="28.9" customHeight="1" x14ac:dyDescent="0.25">
      <c r="B213" s="35"/>
      <c r="D213" s="174" t="s">
        <v>569</v>
      </c>
      <c r="F213" s="175" t="s">
        <v>763</v>
      </c>
      <c r="I213" s="135"/>
      <c r="L213" s="35"/>
      <c r="M213" s="65"/>
      <c r="N213" s="36"/>
      <c r="O213" s="36"/>
      <c r="P213" s="36"/>
      <c r="Q213" s="36"/>
      <c r="R213" s="36"/>
      <c r="S213" s="36"/>
      <c r="T213" s="66"/>
      <c r="AT213" s="18" t="s">
        <v>569</v>
      </c>
      <c r="AU213" s="18" t="s">
        <v>445</v>
      </c>
    </row>
    <row r="214" spans="2:65" s="11" customFormat="1" ht="20.45" customHeight="1" x14ac:dyDescent="0.25">
      <c r="B214" s="176"/>
      <c r="D214" s="174" t="s">
        <v>571</v>
      </c>
      <c r="E214" s="185" t="s">
        <v>385</v>
      </c>
      <c r="F214" s="186" t="s">
        <v>764</v>
      </c>
      <c r="H214" s="187">
        <v>47.155999999999999</v>
      </c>
      <c r="I214" s="181"/>
      <c r="L214" s="176"/>
      <c r="M214" s="182"/>
      <c r="N214" s="183"/>
      <c r="O214" s="183"/>
      <c r="P214" s="183"/>
      <c r="Q214" s="183"/>
      <c r="R214" s="183"/>
      <c r="S214" s="183"/>
      <c r="T214" s="184"/>
      <c r="AT214" s="185" t="s">
        <v>571</v>
      </c>
      <c r="AU214" s="185" t="s">
        <v>445</v>
      </c>
      <c r="AV214" s="11" t="s">
        <v>445</v>
      </c>
      <c r="AW214" s="11" t="s">
        <v>401</v>
      </c>
      <c r="AX214" s="11" t="s">
        <v>437</v>
      </c>
      <c r="AY214" s="185" t="s">
        <v>560</v>
      </c>
    </row>
    <row r="215" spans="2:65" s="11" customFormat="1" ht="20.45" customHeight="1" x14ac:dyDescent="0.25">
      <c r="B215" s="176"/>
      <c r="D215" s="174" t="s">
        <v>571</v>
      </c>
      <c r="E215" s="185" t="s">
        <v>385</v>
      </c>
      <c r="F215" s="186" t="s">
        <v>765</v>
      </c>
      <c r="H215" s="187">
        <v>207.27</v>
      </c>
      <c r="I215" s="181"/>
      <c r="L215" s="176"/>
      <c r="M215" s="182"/>
      <c r="N215" s="183"/>
      <c r="O215" s="183"/>
      <c r="P215" s="183"/>
      <c r="Q215" s="183"/>
      <c r="R215" s="183"/>
      <c r="S215" s="183"/>
      <c r="T215" s="184"/>
      <c r="AT215" s="185" t="s">
        <v>571</v>
      </c>
      <c r="AU215" s="185" t="s">
        <v>445</v>
      </c>
      <c r="AV215" s="11" t="s">
        <v>445</v>
      </c>
      <c r="AW215" s="11" t="s">
        <v>401</v>
      </c>
      <c r="AX215" s="11" t="s">
        <v>437</v>
      </c>
      <c r="AY215" s="185" t="s">
        <v>560</v>
      </c>
    </row>
    <row r="216" spans="2:65" s="14" customFormat="1" ht="20.45" customHeight="1" x14ac:dyDescent="0.25">
      <c r="B216" s="215"/>
      <c r="D216" s="177" t="s">
        <v>571</v>
      </c>
      <c r="E216" s="216" t="s">
        <v>385</v>
      </c>
      <c r="F216" s="217" t="s">
        <v>685</v>
      </c>
      <c r="H216" s="218">
        <v>254.42599999999999</v>
      </c>
      <c r="I216" s="219"/>
      <c r="L216" s="215"/>
      <c r="M216" s="220"/>
      <c r="N216" s="221"/>
      <c r="O216" s="221"/>
      <c r="P216" s="221"/>
      <c r="Q216" s="221"/>
      <c r="R216" s="221"/>
      <c r="S216" s="221"/>
      <c r="T216" s="222"/>
      <c r="AT216" s="223" t="s">
        <v>571</v>
      </c>
      <c r="AU216" s="223" t="s">
        <v>445</v>
      </c>
      <c r="AV216" s="14" t="s">
        <v>567</v>
      </c>
      <c r="AW216" s="14" t="s">
        <v>401</v>
      </c>
      <c r="AX216" s="14" t="s">
        <v>387</v>
      </c>
      <c r="AY216" s="223" t="s">
        <v>560</v>
      </c>
    </row>
    <row r="217" spans="2:65" s="1" customFormat="1" ht="20.45" customHeight="1" x14ac:dyDescent="0.25">
      <c r="B217" s="161"/>
      <c r="C217" s="162" t="s">
        <v>766</v>
      </c>
      <c r="D217" s="162" t="s">
        <v>562</v>
      </c>
      <c r="E217" s="163" t="s">
        <v>767</v>
      </c>
      <c r="F217" s="164" t="s">
        <v>768</v>
      </c>
      <c r="G217" s="165" t="s">
        <v>565</v>
      </c>
      <c r="H217" s="166">
        <v>1268.385</v>
      </c>
      <c r="I217" s="167"/>
      <c r="J217" s="168">
        <f>ROUND(I217*H217,2)</f>
        <v>0</v>
      </c>
      <c r="K217" s="164" t="s">
        <v>566</v>
      </c>
      <c r="L217" s="35"/>
      <c r="M217" s="169" t="s">
        <v>385</v>
      </c>
      <c r="N217" s="170" t="s">
        <v>408</v>
      </c>
      <c r="O217" s="36"/>
      <c r="P217" s="171">
        <f>O217*H217</f>
        <v>0</v>
      </c>
      <c r="Q217" s="171">
        <v>0</v>
      </c>
      <c r="R217" s="171">
        <f>Q217*H217</f>
        <v>0</v>
      </c>
      <c r="S217" s="171">
        <v>0</v>
      </c>
      <c r="T217" s="172">
        <f>S217*H217</f>
        <v>0</v>
      </c>
      <c r="AR217" s="18" t="s">
        <v>567</v>
      </c>
      <c r="AT217" s="18" t="s">
        <v>562</v>
      </c>
      <c r="AU217" s="18" t="s">
        <v>445</v>
      </c>
      <c r="AY217" s="18" t="s">
        <v>560</v>
      </c>
      <c r="BE217" s="173">
        <f>IF(N217="základní",J217,0)</f>
        <v>0</v>
      </c>
      <c r="BF217" s="173">
        <f>IF(N217="snížená",J217,0)</f>
        <v>0</v>
      </c>
      <c r="BG217" s="173">
        <f>IF(N217="zákl. přenesená",J217,0)</f>
        <v>0</v>
      </c>
      <c r="BH217" s="173">
        <f>IF(N217="sníž. přenesená",J217,0)</f>
        <v>0</v>
      </c>
      <c r="BI217" s="173">
        <f>IF(N217="nulová",J217,0)</f>
        <v>0</v>
      </c>
      <c r="BJ217" s="18" t="s">
        <v>387</v>
      </c>
      <c r="BK217" s="173">
        <f>ROUND(I217*H217,2)</f>
        <v>0</v>
      </c>
      <c r="BL217" s="18" t="s">
        <v>567</v>
      </c>
      <c r="BM217" s="18" t="s">
        <v>769</v>
      </c>
    </row>
    <row r="218" spans="2:65" s="1" customFormat="1" ht="20.45" customHeight="1" x14ac:dyDescent="0.25">
      <c r="B218" s="35"/>
      <c r="D218" s="174" t="s">
        <v>569</v>
      </c>
      <c r="F218" s="175" t="s">
        <v>770</v>
      </c>
      <c r="I218" s="135"/>
      <c r="L218" s="35"/>
      <c r="M218" s="65"/>
      <c r="N218" s="36"/>
      <c r="O218" s="36"/>
      <c r="P218" s="36"/>
      <c r="Q218" s="36"/>
      <c r="R218" s="36"/>
      <c r="S218" s="36"/>
      <c r="T218" s="66"/>
      <c r="AT218" s="18" t="s">
        <v>569</v>
      </c>
      <c r="AU218" s="18" t="s">
        <v>445</v>
      </c>
    </row>
    <row r="219" spans="2:65" s="12" customFormat="1" ht="20.45" customHeight="1" x14ac:dyDescent="0.25">
      <c r="B219" s="199"/>
      <c r="D219" s="174" t="s">
        <v>571</v>
      </c>
      <c r="E219" s="200" t="s">
        <v>385</v>
      </c>
      <c r="F219" s="201" t="s">
        <v>771</v>
      </c>
      <c r="H219" s="202" t="s">
        <v>385</v>
      </c>
      <c r="I219" s="203"/>
      <c r="L219" s="199"/>
      <c r="M219" s="204"/>
      <c r="N219" s="205"/>
      <c r="O219" s="205"/>
      <c r="P219" s="205"/>
      <c r="Q219" s="205"/>
      <c r="R219" s="205"/>
      <c r="S219" s="205"/>
      <c r="T219" s="206"/>
      <c r="AT219" s="202" t="s">
        <v>571</v>
      </c>
      <c r="AU219" s="202" t="s">
        <v>445</v>
      </c>
      <c r="AV219" s="12" t="s">
        <v>387</v>
      </c>
      <c r="AW219" s="12" t="s">
        <v>401</v>
      </c>
      <c r="AX219" s="12" t="s">
        <v>437</v>
      </c>
      <c r="AY219" s="202" t="s">
        <v>560</v>
      </c>
    </row>
    <row r="220" spans="2:65" s="11" customFormat="1" ht="20.45" customHeight="1" x14ac:dyDescent="0.25">
      <c r="B220" s="176"/>
      <c r="D220" s="174" t="s">
        <v>571</v>
      </c>
      <c r="E220" s="185" t="s">
        <v>385</v>
      </c>
      <c r="F220" s="186" t="s">
        <v>772</v>
      </c>
      <c r="H220" s="187">
        <v>8.4450000000000003</v>
      </c>
      <c r="I220" s="181"/>
      <c r="L220" s="176"/>
      <c r="M220" s="182"/>
      <c r="N220" s="183"/>
      <c r="O220" s="183"/>
      <c r="P220" s="183"/>
      <c r="Q220" s="183"/>
      <c r="R220" s="183"/>
      <c r="S220" s="183"/>
      <c r="T220" s="184"/>
      <c r="AT220" s="185" t="s">
        <v>571</v>
      </c>
      <c r="AU220" s="185" t="s">
        <v>445</v>
      </c>
      <c r="AV220" s="11" t="s">
        <v>445</v>
      </c>
      <c r="AW220" s="11" t="s">
        <v>401</v>
      </c>
      <c r="AX220" s="11" t="s">
        <v>437</v>
      </c>
      <c r="AY220" s="185" t="s">
        <v>560</v>
      </c>
    </row>
    <row r="221" spans="2:65" s="11" customFormat="1" ht="20.45" customHeight="1" x14ac:dyDescent="0.25">
      <c r="B221" s="176"/>
      <c r="D221" s="174" t="s">
        <v>571</v>
      </c>
      <c r="E221" s="185" t="s">
        <v>385</v>
      </c>
      <c r="F221" s="186" t="s">
        <v>773</v>
      </c>
      <c r="H221" s="187">
        <v>32.4</v>
      </c>
      <c r="I221" s="181"/>
      <c r="L221" s="176"/>
      <c r="M221" s="182"/>
      <c r="N221" s="183"/>
      <c r="O221" s="183"/>
      <c r="P221" s="183"/>
      <c r="Q221" s="183"/>
      <c r="R221" s="183"/>
      <c r="S221" s="183"/>
      <c r="T221" s="184"/>
      <c r="AT221" s="185" t="s">
        <v>571</v>
      </c>
      <c r="AU221" s="185" t="s">
        <v>445</v>
      </c>
      <c r="AV221" s="11" t="s">
        <v>445</v>
      </c>
      <c r="AW221" s="11" t="s">
        <v>401</v>
      </c>
      <c r="AX221" s="11" t="s">
        <v>437</v>
      </c>
      <c r="AY221" s="185" t="s">
        <v>560</v>
      </c>
    </row>
    <row r="222" spans="2:65" s="13" customFormat="1" ht="20.45" customHeight="1" x14ac:dyDescent="0.25">
      <c r="B222" s="207"/>
      <c r="D222" s="174" t="s">
        <v>571</v>
      </c>
      <c r="E222" s="208" t="s">
        <v>477</v>
      </c>
      <c r="F222" s="209" t="s">
        <v>678</v>
      </c>
      <c r="H222" s="210">
        <v>40.844999999999999</v>
      </c>
      <c r="I222" s="211"/>
      <c r="L222" s="207"/>
      <c r="M222" s="212"/>
      <c r="N222" s="213"/>
      <c r="O222" s="213"/>
      <c r="P222" s="213"/>
      <c r="Q222" s="213"/>
      <c r="R222" s="213"/>
      <c r="S222" s="213"/>
      <c r="T222" s="214"/>
      <c r="AT222" s="208" t="s">
        <v>571</v>
      </c>
      <c r="AU222" s="208" t="s">
        <v>445</v>
      </c>
      <c r="AV222" s="13" t="s">
        <v>578</v>
      </c>
      <c r="AW222" s="13" t="s">
        <v>401</v>
      </c>
      <c r="AX222" s="13" t="s">
        <v>437</v>
      </c>
      <c r="AY222" s="208" t="s">
        <v>560</v>
      </c>
    </row>
    <row r="223" spans="2:65" s="11" customFormat="1" ht="20.45" customHeight="1" x14ac:dyDescent="0.25">
      <c r="B223" s="176"/>
      <c r="D223" s="174" t="s">
        <v>571</v>
      </c>
      <c r="E223" s="185" t="s">
        <v>479</v>
      </c>
      <c r="F223" s="186" t="s">
        <v>774</v>
      </c>
      <c r="H223" s="187">
        <v>21.87</v>
      </c>
      <c r="I223" s="181"/>
      <c r="L223" s="176"/>
      <c r="M223" s="182"/>
      <c r="N223" s="183"/>
      <c r="O223" s="183"/>
      <c r="P223" s="183"/>
      <c r="Q223" s="183"/>
      <c r="R223" s="183"/>
      <c r="S223" s="183"/>
      <c r="T223" s="184"/>
      <c r="AT223" s="185" t="s">
        <v>571</v>
      </c>
      <c r="AU223" s="185" t="s">
        <v>445</v>
      </c>
      <c r="AV223" s="11" t="s">
        <v>445</v>
      </c>
      <c r="AW223" s="11" t="s">
        <v>401</v>
      </c>
      <c r="AX223" s="11" t="s">
        <v>437</v>
      </c>
      <c r="AY223" s="185" t="s">
        <v>560</v>
      </c>
    </row>
    <row r="224" spans="2:65" s="11" customFormat="1" ht="20.45" customHeight="1" x14ac:dyDescent="0.25">
      <c r="B224" s="176"/>
      <c r="D224" s="174" t="s">
        <v>571</v>
      </c>
      <c r="E224" s="185" t="s">
        <v>481</v>
      </c>
      <c r="F224" s="186" t="s">
        <v>775</v>
      </c>
      <c r="H224" s="187">
        <v>21.465</v>
      </c>
      <c r="I224" s="181"/>
      <c r="L224" s="176"/>
      <c r="M224" s="182"/>
      <c r="N224" s="183"/>
      <c r="O224" s="183"/>
      <c r="P224" s="183"/>
      <c r="Q224" s="183"/>
      <c r="R224" s="183"/>
      <c r="S224" s="183"/>
      <c r="T224" s="184"/>
      <c r="AT224" s="185" t="s">
        <v>571</v>
      </c>
      <c r="AU224" s="185" t="s">
        <v>445</v>
      </c>
      <c r="AV224" s="11" t="s">
        <v>445</v>
      </c>
      <c r="AW224" s="11" t="s">
        <v>401</v>
      </c>
      <c r="AX224" s="11" t="s">
        <v>437</v>
      </c>
      <c r="AY224" s="185" t="s">
        <v>560</v>
      </c>
    </row>
    <row r="225" spans="2:51" s="11" customFormat="1" ht="20.45" customHeight="1" x14ac:dyDescent="0.25">
      <c r="B225" s="176"/>
      <c r="D225" s="174" t="s">
        <v>571</v>
      </c>
      <c r="E225" s="185" t="s">
        <v>483</v>
      </c>
      <c r="F225" s="186" t="s">
        <v>776</v>
      </c>
      <c r="H225" s="187">
        <v>12.609</v>
      </c>
      <c r="I225" s="181"/>
      <c r="L225" s="176"/>
      <c r="M225" s="182"/>
      <c r="N225" s="183"/>
      <c r="O225" s="183"/>
      <c r="P225" s="183"/>
      <c r="Q225" s="183"/>
      <c r="R225" s="183"/>
      <c r="S225" s="183"/>
      <c r="T225" s="184"/>
      <c r="AT225" s="185" t="s">
        <v>571</v>
      </c>
      <c r="AU225" s="185" t="s">
        <v>445</v>
      </c>
      <c r="AV225" s="11" t="s">
        <v>445</v>
      </c>
      <c r="AW225" s="11" t="s">
        <v>401</v>
      </c>
      <c r="AX225" s="11" t="s">
        <v>437</v>
      </c>
      <c r="AY225" s="185" t="s">
        <v>560</v>
      </c>
    </row>
    <row r="226" spans="2:51" s="13" customFormat="1" ht="20.45" customHeight="1" x14ac:dyDescent="0.25">
      <c r="B226" s="207"/>
      <c r="D226" s="174" t="s">
        <v>571</v>
      </c>
      <c r="E226" s="208" t="s">
        <v>385</v>
      </c>
      <c r="F226" s="209" t="s">
        <v>678</v>
      </c>
      <c r="H226" s="210">
        <v>55.944000000000003</v>
      </c>
      <c r="I226" s="211"/>
      <c r="L226" s="207"/>
      <c r="M226" s="212"/>
      <c r="N226" s="213"/>
      <c r="O226" s="213"/>
      <c r="P226" s="213"/>
      <c r="Q226" s="213"/>
      <c r="R226" s="213"/>
      <c r="S226" s="213"/>
      <c r="T226" s="214"/>
      <c r="AT226" s="208" t="s">
        <v>571</v>
      </c>
      <c r="AU226" s="208" t="s">
        <v>445</v>
      </c>
      <c r="AV226" s="13" t="s">
        <v>578</v>
      </c>
      <c r="AW226" s="13" t="s">
        <v>401</v>
      </c>
      <c r="AX226" s="13" t="s">
        <v>437</v>
      </c>
      <c r="AY226" s="208" t="s">
        <v>560</v>
      </c>
    </row>
    <row r="227" spans="2:51" s="12" customFormat="1" ht="20.45" customHeight="1" x14ac:dyDescent="0.25">
      <c r="B227" s="199"/>
      <c r="D227" s="174" t="s">
        <v>571</v>
      </c>
      <c r="E227" s="200" t="s">
        <v>385</v>
      </c>
      <c r="F227" s="201" t="s">
        <v>777</v>
      </c>
      <c r="H227" s="202" t="s">
        <v>385</v>
      </c>
      <c r="I227" s="203"/>
      <c r="L227" s="199"/>
      <c r="M227" s="204"/>
      <c r="N227" s="205"/>
      <c r="O227" s="205"/>
      <c r="P227" s="205"/>
      <c r="Q227" s="205"/>
      <c r="R227" s="205"/>
      <c r="S227" s="205"/>
      <c r="T227" s="206"/>
      <c r="AT227" s="202" t="s">
        <v>571</v>
      </c>
      <c r="AU227" s="202" t="s">
        <v>445</v>
      </c>
      <c r="AV227" s="12" t="s">
        <v>387</v>
      </c>
      <c r="AW227" s="12" t="s">
        <v>401</v>
      </c>
      <c r="AX227" s="12" t="s">
        <v>437</v>
      </c>
      <c r="AY227" s="202" t="s">
        <v>560</v>
      </c>
    </row>
    <row r="228" spans="2:51" s="11" customFormat="1" ht="20.45" customHeight="1" x14ac:dyDescent="0.25">
      <c r="B228" s="176"/>
      <c r="D228" s="174" t="s">
        <v>571</v>
      </c>
      <c r="E228" s="185" t="s">
        <v>385</v>
      </c>
      <c r="F228" s="186" t="s">
        <v>778</v>
      </c>
      <c r="H228" s="187">
        <v>462.34300000000002</v>
      </c>
      <c r="I228" s="181"/>
      <c r="L228" s="176"/>
      <c r="M228" s="182"/>
      <c r="N228" s="183"/>
      <c r="O228" s="183"/>
      <c r="P228" s="183"/>
      <c r="Q228" s="183"/>
      <c r="R228" s="183"/>
      <c r="S228" s="183"/>
      <c r="T228" s="184"/>
      <c r="AT228" s="185" t="s">
        <v>571</v>
      </c>
      <c r="AU228" s="185" t="s">
        <v>445</v>
      </c>
      <c r="AV228" s="11" t="s">
        <v>445</v>
      </c>
      <c r="AW228" s="11" t="s">
        <v>401</v>
      </c>
      <c r="AX228" s="11" t="s">
        <v>437</v>
      </c>
      <c r="AY228" s="185" t="s">
        <v>560</v>
      </c>
    </row>
    <row r="229" spans="2:51" s="11" customFormat="1" ht="20.45" customHeight="1" x14ac:dyDescent="0.25">
      <c r="B229" s="176"/>
      <c r="D229" s="174" t="s">
        <v>571</v>
      </c>
      <c r="E229" s="185" t="s">
        <v>385</v>
      </c>
      <c r="F229" s="186" t="s">
        <v>779</v>
      </c>
      <c r="H229" s="187">
        <v>-82.14</v>
      </c>
      <c r="I229" s="181"/>
      <c r="L229" s="176"/>
      <c r="M229" s="182"/>
      <c r="N229" s="183"/>
      <c r="O229" s="183"/>
      <c r="P229" s="183"/>
      <c r="Q229" s="183"/>
      <c r="R229" s="183"/>
      <c r="S229" s="183"/>
      <c r="T229" s="184"/>
      <c r="AT229" s="185" t="s">
        <v>571</v>
      </c>
      <c r="AU229" s="185" t="s">
        <v>445</v>
      </c>
      <c r="AV229" s="11" t="s">
        <v>445</v>
      </c>
      <c r="AW229" s="11" t="s">
        <v>401</v>
      </c>
      <c r="AX229" s="11" t="s">
        <v>437</v>
      </c>
      <c r="AY229" s="185" t="s">
        <v>560</v>
      </c>
    </row>
    <row r="230" spans="2:51" s="11" customFormat="1" ht="20.45" customHeight="1" x14ac:dyDescent="0.25">
      <c r="B230" s="176"/>
      <c r="D230" s="174" t="s">
        <v>571</v>
      </c>
      <c r="E230" s="185" t="s">
        <v>385</v>
      </c>
      <c r="F230" s="186" t="s">
        <v>780</v>
      </c>
      <c r="H230" s="187">
        <v>33.479999999999997</v>
      </c>
      <c r="I230" s="181"/>
      <c r="L230" s="176"/>
      <c r="M230" s="182"/>
      <c r="N230" s="183"/>
      <c r="O230" s="183"/>
      <c r="P230" s="183"/>
      <c r="Q230" s="183"/>
      <c r="R230" s="183"/>
      <c r="S230" s="183"/>
      <c r="T230" s="184"/>
      <c r="AT230" s="185" t="s">
        <v>571</v>
      </c>
      <c r="AU230" s="185" t="s">
        <v>445</v>
      </c>
      <c r="AV230" s="11" t="s">
        <v>445</v>
      </c>
      <c r="AW230" s="11" t="s">
        <v>401</v>
      </c>
      <c r="AX230" s="11" t="s">
        <v>437</v>
      </c>
      <c r="AY230" s="185" t="s">
        <v>560</v>
      </c>
    </row>
    <row r="231" spans="2:51" s="11" customFormat="1" ht="20.45" customHeight="1" x14ac:dyDescent="0.25">
      <c r="B231" s="176"/>
      <c r="D231" s="174" t="s">
        <v>571</v>
      </c>
      <c r="E231" s="185" t="s">
        <v>385</v>
      </c>
      <c r="F231" s="186" t="s">
        <v>781</v>
      </c>
      <c r="H231" s="187">
        <v>3.44</v>
      </c>
      <c r="I231" s="181"/>
      <c r="L231" s="176"/>
      <c r="M231" s="182"/>
      <c r="N231" s="183"/>
      <c r="O231" s="183"/>
      <c r="P231" s="183"/>
      <c r="Q231" s="183"/>
      <c r="R231" s="183"/>
      <c r="S231" s="183"/>
      <c r="T231" s="184"/>
      <c r="AT231" s="185" t="s">
        <v>571</v>
      </c>
      <c r="AU231" s="185" t="s">
        <v>445</v>
      </c>
      <c r="AV231" s="11" t="s">
        <v>445</v>
      </c>
      <c r="AW231" s="11" t="s">
        <v>401</v>
      </c>
      <c r="AX231" s="11" t="s">
        <v>437</v>
      </c>
      <c r="AY231" s="185" t="s">
        <v>560</v>
      </c>
    </row>
    <row r="232" spans="2:51" s="11" customFormat="1" ht="20.45" customHeight="1" x14ac:dyDescent="0.25">
      <c r="B232" s="176"/>
      <c r="D232" s="174" t="s">
        <v>571</v>
      </c>
      <c r="E232" s="185" t="s">
        <v>385</v>
      </c>
      <c r="F232" s="186" t="s">
        <v>782</v>
      </c>
      <c r="H232" s="187">
        <v>11.04</v>
      </c>
      <c r="I232" s="181"/>
      <c r="L232" s="176"/>
      <c r="M232" s="182"/>
      <c r="N232" s="183"/>
      <c r="O232" s="183"/>
      <c r="P232" s="183"/>
      <c r="Q232" s="183"/>
      <c r="R232" s="183"/>
      <c r="S232" s="183"/>
      <c r="T232" s="184"/>
      <c r="AT232" s="185" t="s">
        <v>571</v>
      </c>
      <c r="AU232" s="185" t="s">
        <v>445</v>
      </c>
      <c r="AV232" s="11" t="s">
        <v>445</v>
      </c>
      <c r="AW232" s="11" t="s">
        <v>401</v>
      </c>
      <c r="AX232" s="11" t="s">
        <v>437</v>
      </c>
      <c r="AY232" s="185" t="s">
        <v>560</v>
      </c>
    </row>
    <row r="233" spans="2:51" s="13" customFormat="1" ht="20.45" customHeight="1" x14ac:dyDescent="0.25">
      <c r="B233" s="207"/>
      <c r="D233" s="174" t="s">
        <v>571</v>
      </c>
      <c r="E233" s="208" t="s">
        <v>485</v>
      </c>
      <c r="F233" s="209" t="s">
        <v>678</v>
      </c>
      <c r="H233" s="210">
        <v>428.16300000000001</v>
      </c>
      <c r="I233" s="211"/>
      <c r="L233" s="207"/>
      <c r="M233" s="212"/>
      <c r="N233" s="213"/>
      <c r="O233" s="213"/>
      <c r="P233" s="213"/>
      <c r="Q233" s="213"/>
      <c r="R233" s="213"/>
      <c r="S233" s="213"/>
      <c r="T233" s="214"/>
      <c r="AT233" s="208" t="s">
        <v>571</v>
      </c>
      <c r="AU233" s="208" t="s">
        <v>445</v>
      </c>
      <c r="AV233" s="13" t="s">
        <v>578</v>
      </c>
      <c r="AW233" s="13" t="s">
        <v>401</v>
      </c>
      <c r="AX233" s="13" t="s">
        <v>437</v>
      </c>
      <c r="AY233" s="208" t="s">
        <v>560</v>
      </c>
    </row>
    <row r="234" spans="2:51" s="12" customFormat="1" ht="20.45" customHeight="1" x14ac:dyDescent="0.25">
      <c r="B234" s="199"/>
      <c r="D234" s="174" t="s">
        <v>571</v>
      </c>
      <c r="E234" s="200" t="s">
        <v>385</v>
      </c>
      <c r="F234" s="201" t="s">
        <v>783</v>
      </c>
      <c r="H234" s="202" t="s">
        <v>385</v>
      </c>
      <c r="I234" s="203"/>
      <c r="L234" s="199"/>
      <c r="M234" s="204"/>
      <c r="N234" s="205"/>
      <c r="O234" s="205"/>
      <c r="P234" s="205"/>
      <c r="Q234" s="205"/>
      <c r="R234" s="205"/>
      <c r="S234" s="205"/>
      <c r="T234" s="206"/>
      <c r="AT234" s="202" t="s">
        <v>571</v>
      </c>
      <c r="AU234" s="202" t="s">
        <v>445</v>
      </c>
      <c r="AV234" s="12" t="s">
        <v>387</v>
      </c>
      <c r="AW234" s="12" t="s">
        <v>401</v>
      </c>
      <c r="AX234" s="12" t="s">
        <v>437</v>
      </c>
      <c r="AY234" s="202" t="s">
        <v>560</v>
      </c>
    </row>
    <row r="235" spans="2:51" s="12" customFormat="1" ht="20.45" customHeight="1" x14ac:dyDescent="0.25">
      <c r="B235" s="199"/>
      <c r="D235" s="174" t="s">
        <v>571</v>
      </c>
      <c r="E235" s="200" t="s">
        <v>385</v>
      </c>
      <c r="F235" s="201" t="s">
        <v>784</v>
      </c>
      <c r="H235" s="202" t="s">
        <v>385</v>
      </c>
      <c r="I235" s="203"/>
      <c r="L235" s="199"/>
      <c r="M235" s="204"/>
      <c r="N235" s="205"/>
      <c r="O235" s="205"/>
      <c r="P235" s="205"/>
      <c r="Q235" s="205"/>
      <c r="R235" s="205"/>
      <c r="S235" s="205"/>
      <c r="T235" s="206"/>
      <c r="AT235" s="202" t="s">
        <v>571</v>
      </c>
      <c r="AU235" s="202" t="s">
        <v>445</v>
      </c>
      <c r="AV235" s="12" t="s">
        <v>387</v>
      </c>
      <c r="AW235" s="12" t="s">
        <v>401</v>
      </c>
      <c r="AX235" s="12" t="s">
        <v>437</v>
      </c>
      <c r="AY235" s="202" t="s">
        <v>560</v>
      </c>
    </row>
    <row r="236" spans="2:51" s="11" customFormat="1" ht="20.45" customHeight="1" x14ac:dyDescent="0.25">
      <c r="B236" s="176"/>
      <c r="D236" s="174" t="s">
        <v>571</v>
      </c>
      <c r="E236" s="185" t="s">
        <v>385</v>
      </c>
      <c r="F236" s="186" t="s">
        <v>785</v>
      </c>
      <c r="H236" s="187">
        <v>17.170000000000002</v>
      </c>
      <c r="I236" s="181"/>
      <c r="L236" s="176"/>
      <c r="M236" s="182"/>
      <c r="N236" s="183"/>
      <c r="O236" s="183"/>
      <c r="P236" s="183"/>
      <c r="Q236" s="183"/>
      <c r="R236" s="183"/>
      <c r="S236" s="183"/>
      <c r="T236" s="184"/>
      <c r="AT236" s="185" t="s">
        <v>571</v>
      </c>
      <c r="AU236" s="185" t="s">
        <v>445</v>
      </c>
      <c r="AV236" s="11" t="s">
        <v>445</v>
      </c>
      <c r="AW236" s="11" t="s">
        <v>401</v>
      </c>
      <c r="AX236" s="11" t="s">
        <v>437</v>
      </c>
      <c r="AY236" s="185" t="s">
        <v>560</v>
      </c>
    </row>
    <row r="237" spans="2:51" s="11" customFormat="1" ht="20.45" customHeight="1" x14ac:dyDescent="0.25">
      <c r="B237" s="176"/>
      <c r="D237" s="174" t="s">
        <v>571</v>
      </c>
      <c r="E237" s="185" t="s">
        <v>385</v>
      </c>
      <c r="F237" s="186" t="s">
        <v>786</v>
      </c>
      <c r="H237" s="187">
        <v>34.36</v>
      </c>
      <c r="I237" s="181"/>
      <c r="L237" s="176"/>
      <c r="M237" s="182"/>
      <c r="N237" s="183"/>
      <c r="O237" s="183"/>
      <c r="P237" s="183"/>
      <c r="Q237" s="183"/>
      <c r="R237" s="183"/>
      <c r="S237" s="183"/>
      <c r="T237" s="184"/>
      <c r="AT237" s="185" t="s">
        <v>571</v>
      </c>
      <c r="AU237" s="185" t="s">
        <v>445</v>
      </c>
      <c r="AV237" s="11" t="s">
        <v>445</v>
      </c>
      <c r="AW237" s="11" t="s">
        <v>401</v>
      </c>
      <c r="AX237" s="11" t="s">
        <v>437</v>
      </c>
      <c r="AY237" s="185" t="s">
        <v>560</v>
      </c>
    </row>
    <row r="238" spans="2:51" s="13" customFormat="1" ht="20.45" customHeight="1" x14ac:dyDescent="0.25">
      <c r="B238" s="207"/>
      <c r="D238" s="174" t="s">
        <v>571</v>
      </c>
      <c r="E238" s="208" t="s">
        <v>487</v>
      </c>
      <c r="F238" s="209" t="s">
        <v>678</v>
      </c>
      <c r="H238" s="210">
        <v>51.53</v>
      </c>
      <c r="I238" s="211"/>
      <c r="L238" s="207"/>
      <c r="M238" s="212"/>
      <c r="N238" s="213"/>
      <c r="O238" s="213"/>
      <c r="P238" s="213"/>
      <c r="Q238" s="213"/>
      <c r="R238" s="213"/>
      <c r="S238" s="213"/>
      <c r="T238" s="214"/>
      <c r="AT238" s="208" t="s">
        <v>571</v>
      </c>
      <c r="AU238" s="208" t="s">
        <v>445</v>
      </c>
      <c r="AV238" s="13" t="s">
        <v>578</v>
      </c>
      <c r="AW238" s="13" t="s">
        <v>401</v>
      </c>
      <c r="AX238" s="13" t="s">
        <v>437</v>
      </c>
      <c r="AY238" s="208" t="s">
        <v>560</v>
      </c>
    </row>
    <row r="239" spans="2:51" s="11" customFormat="1" ht="20.45" customHeight="1" x14ac:dyDescent="0.25">
      <c r="B239" s="176"/>
      <c r="D239" s="174" t="s">
        <v>571</v>
      </c>
      <c r="E239" s="185" t="s">
        <v>385</v>
      </c>
      <c r="F239" s="186" t="s">
        <v>787</v>
      </c>
      <c r="H239" s="187">
        <v>70.138999999999996</v>
      </c>
      <c r="I239" s="181"/>
      <c r="L239" s="176"/>
      <c r="M239" s="182"/>
      <c r="N239" s="183"/>
      <c r="O239" s="183"/>
      <c r="P239" s="183"/>
      <c r="Q239" s="183"/>
      <c r="R239" s="183"/>
      <c r="S239" s="183"/>
      <c r="T239" s="184"/>
      <c r="AT239" s="185" t="s">
        <v>571</v>
      </c>
      <c r="AU239" s="185" t="s">
        <v>445</v>
      </c>
      <c r="AV239" s="11" t="s">
        <v>445</v>
      </c>
      <c r="AW239" s="11" t="s">
        <v>401</v>
      </c>
      <c r="AX239" s="11" t="s">
        <v>437</v>
      </c>
      <c r="AY239" s="185" t="s">
        <v>560</v>
      </c>
    </row>
    <row r="240" spans="2:51" s="11" customFormat="1" ht="20.45" customHeight="1" x14ac:dyDescent="0.25">
      <c r="B240" s="176"/>
      <c r="D240" s="174" t="s">
        <v>571</v>
      </c>
      <c r="E240" s="185" t="s">
        <v>385</v>
      </c>
      <c r="F240" s="186" t="s">
        <v>788</v>
      </c>
      <c r="H240" s="187">
        <v>474.428</v>
      </c>
      <c r="I240" s="181"/>
      <c r="L240" s="176"/>
      <c r="M240" s="182"/>
      <c r="N240" s="183"/>
      <c r="O240" s="183"/>
      <c r="P240" s="183"/>
      <c r="Q240" s="183"/>
      <c r="R240" s="183"/>
      <c r="S240" s="183"/>
      <c r="T240" s="184"/>
      <c r="AT240" s="185" t="s">
        <v>571</v>
      </c>
      <c r="AU240" s="185" t="s">
        <v>445</v>
      </c>
      <c r="AV240" s="11" t="s">
        <v>445</v>
      </c>
      <c r="AW240" s="11" t="s">
        <v>401</v>
      </c>
      <c r="AX240" s="11" t="s">
        <v>437</v>
      </c>
      <c r="AY240" s="185" t="s">
        <v>560</v>
      </c>
    </row>
    <row r="241" spans="2:65" s="11" customFormat="1" ht="20.45" customHeight="1" x14ac:dyDescent="0.25">
      <c r="B241" s="176"/>
      <c r="D241" s="174" t="s">
        <v>571</v>
      </c>
      <c r="E241" s="185" t="s">
        <v>385</v>
      </c>
      <c r="F241" s="186" t="s">
        <v>789</v>
      </c>
      <c r="H241" s="187">
        <v>44.225000000000001</v>
      </c>
      <c r="I241" s="181"/>
      <c r="L241" s="176"/>
      <c r="M241" s="182"/>
      <c r="N241" s="183"/>
      <c r="O241" s="183"/>
      <c r="P241" s="183"/>
      <c r="Q241" s="183"/>
      <c r="R241" s="183"/>
      <c r="S241" s="183"/>
      <c r="T241" s="184"/>
      <c r="AT241" s="185" t="s">
        <v>571</v>
      </c>
      <c r="AU241" s="185" t="s">
        <v>445</v>
      </c>
      <c r="AV241" s="11" t="s">
        <v>445</v>
      </c>
      <c r="AW241" s="11" t="s">
        <v>401</v>
      </c>
      <c r="AX241" s="11" t="s">
        <v>437</v>
      </c>
      <c r="AY241" s="185" t="s">
        <v>560</v>
      </c>
    </row>
    <row r="242" spans="2:65" s="11" customFormat="1" ht="20.45" customHeight="1" x14ac:dyDescent="0.25">
      <c r="B242" s="176"/>
      <c r="D242" s="174" t="s">
        <v>571</v>
      </c>
      <c r="E242" s="185" t="s">
        <v>385</v>
      </c>
      <c r="F242" s="186" t="s">
        <v>790</v>
      </c>
      <c r="H242" s="187">
        <v>-3.09</v>
      </c>
      <c r="I242" s="181"/>
      <c r="L242" s="176"/>
      <c r="M242" s="182"/>
      <c r="N242" s="183"/>
      <c r="O242" s="183"/>
      <c r="P242" s="183"/>
      <c r="Q242" s="183"/>
      <c r="R242" s="183"/>
      <c r="S242" s="183"/>
      <c r="T242" s="184"/>
      <c r="AT242" s="185" t="s">
        <v>571</v>
      </c>
      <c r="AU242" s="185" t="s">
        <v>445</v>
      </c>
      <c r="AV242" s="11" t="s">
        <v>445</v>
      </c>
      <c r="AW242" s="11" t="s">
        <v>401</v>
      </c>
      <c r="AX242" s="11" t="s">
        <v>437</v>
      </c>
      <c r="AY242" s="185" t="s">
        <v>560</v>
      </c>
    </row>
    <row r="243" spans="2:65" s="11" customFormat="1" ht="20.45" customHeight="1" x14ac:dyDescent="0.25">
      <c r="B243" s="176"/>
      <c r="D243" s="174" t="s">
        <v>571</v>
      </c>
      <c r="E243" s="185" t="s">
        <v>385</v>
      </c>
      <c r="F243" s="186" t="s">
        <v>791</v>
      </c>
      <c r="H243" s="187">
        <v>5.9740000000000002</v>
      </c>
      <c r="I243" s="181"/>
      <c r="L243" s="176"/>
      <c r="M243" s="182"/>
      <c r="N243" s="183"/>
      <c r="O243" s="183"/>
      <c r="P243" s="183"/>
      <c r="Q243" s="183"/>
      <c r="R243" s="183"/>
      <c r="S243" s="183"/>
      <c r="T243" s="184"/>
      <c r="AT243" s="185" t="s">
        <v>571</v>
      </c>
      <c r="AU243" s="185" t="s">
        <v>445</v>
      </c>
      <c r="AV243" s="11" t="s">
        <v>445</v>
      </c>
      <c r="AW243" s="11" t="s">
        <v>401</v>
      </c>
      <c r="AX243" s="11" t="s">
        <v>437</v>
      </c>
      <c r="AY243" s="185" t="s">
        <v>560</v>
      </c>
    </row>
    <row r="244" spans="2:65" s="13" customFormat="1" ht="20.45" customHeight="1" x14ac:dyDescent="0.25">
      <c r="B244" s="207"/>
      <c r="D244" s="174" t="s">
        <v>571</v>
      </c>
      <c r="E244" s="208" t="s">
        <v>489</v>
      </c>
      <c r="F244" s="209" t="s">
        <v>678</v>
      </c>
      <c r="H244" s="210">
        <v>591.67600000000004</v>
      </c>
      <c r="I244" s="211"/>
      <c r="L244" s="207"/>
      <c r="M244" s="212"/>
      <c r="N244" s="213"/>
      <c r="O244" s="213"/>
      <c r="P244" s="213"/>
      <c r="Q244" s="213"/>
      <c r="R244" s="213"/>
      <c r="S244" s="213"/>
      <c r="T244" s="214"/>
      <c r="AT244" s="208" t="s">
        <v>571</v>
      </c>
      <c r="AU244" s="208" t="s">
        <v>445</v>
      </c>
      <c r="AV244" s="13" t="s">
        <v>578</v>
      </c>
      <c r="AW244" s="13" t="s">
        <v>401</v>
      </c>
      <c r="AX244" s="13" t="s">
        <v>437</v>
      </c>
      <c r="AY244" s="208" t="s">
        <v>560</v>
      </c>
    </row>
    <row r="245" spans="2:65" s="11" customFormat="1" ht="20.45" customHeight="1" x14ac:dyDescent="0.25">
      <c r="B245" s="176"/>
      <c r="D245" s="174" t="s">
        <v>571</v>
      </c>
      <c r="E245" s="185" t="s">
        <v>491</v>
      </c>
      <c r="F245" s="186" t="s">
        <v>792</v>
      </c>
      <c r="H245" s="187">
        <v>19.376999999999999</v>
      </c>
      <c r="I245" s="181"/>
      <c r="L245" s="176"/>
      <c r="M245" s="182"/>
      <c r="N245" s="183"/>
      <c r="O245" s="183"/>
      <c r="P245" s="183"/>
      <c r="Q245" s="183"/>
      <c r="R245" s="183"/>
      <c r="S245" s="183"/>
      <c r="T245" s="184"/>
      <c r="AT245" s="185" t="s">
        <v>571</v>
      </c>
      <c r="AU245" s="185" t="s">
        <v>445</v>
      </c>
      <c r="AV245" s="11" t="s">
        <v>445</v>
      </c>
      <c r="AW245" s="11" t="s">
        <v>401</v>
      </c>
      <c r="AX245" s="11" t="s">
        <v>437</v>
      </c>
      <c r="AY245" s="185" t="s">
        <v>560</v>
      </c>
    </row>
    <row r="246" spans="2:65" s="11" customFormat="1" ht="20.45" customHeight="1" x14ac:dyDescent="0.25">
      <c r="B246" s="176"/>
      <c r="D246" s="174" t="s">
        <v>571</v>
      </c>
      <c r="E246" s="185" t="s">
        <v>493</v>
      </c>
      <c r="F246" s="186" t="s">
        <v>793</v>
      </c>
      <c r="H246" s="187">
        <v>80.849999999999994</v>
      </c>
      <c r="I246" s="181"/>
      <c r="L246" s="176"/>
      <c r="M246" s="182"/>
      <c r="N246" s="183"/>
      <c r="O246" s="183"/>
      <c r="P246" s="183"/>
      <c r="Q246" s="183"/>
      <c r="R246" s="183"/>
      <c r="S246" s="183"/>
      <c r="T246" s="184"/>
      <c r="AT246" s="185" t="s">
        <v>571</v>
      </c>
      <c r="AU246" s="185" t="s">
        <v>445</v>
      </c>
      <c r="AV246" s="11" t="s">
        <v>445</v>
      </c>
      <c r="AW246" s="11" t="s">
        <v>401</v>
      </c>
      <c r="AX246" s="11" t="s">
        <v>437</v>
      </c>
      <c r="AY246" s="185" t="s">
        <v>560</v>
      </c>
    </row>
    <row r="247" spans="2:65" s="14" customFormat="1" ht="20.45" customHeight="1" x14ac:dyDescent="0.25">
      <c r="B247" s="215"/>
      <c r="D247" s="177" t="s">
        <v>571</v>
      </c>
      <c r="E247" s="216" t="s">
        <v>385</v>
      </c>
      <c r="F247" s="217" t="s">
        <v>685</v>
      </c>
      <c r="H247" s="218">
        <v>1268.385</v>
      </c>
      <c r="I247" s="219"/>
      <c r="L247" s="215"/>
      <c r="M247" s="220"/>
      <c r="N247" s="221"/>
      <c r="O247" s="221"/>
      <c r="P247" s="221"/>
      <c r="Q247" s="221"/>
      <c r="R247" s="221"/>
      <c r="S247" s="221"/>
      <c r="T247" s="222"/>
      <c r="AT247" s="223" t="s">
        <v>571</v>
      </c>
      <c r="AU247" s="223" t="s">
        <v>445</v>
      </c>
      <c r="AV247" s="14" t="s">
        <v>567</v>
      </c>
      <c r="AW247" s="14" t="s">
        <v>401</v>
      </c>
      <c r="AX247" s="14" t="s">
        <v>387</v>
      </c>
      <c r="AY247" s="223" t="s">
        <v>560</v>
      </c>
    </row>
    <row r="248" spans="2:65" s="1" customFormat="1" ht="20.45" customHeight="1" x14ac:dyDescent="0.25">
      <c r="B248" s="161"/>
      <c r="C248" s="162" t="s">
        <v>794</v>
      </c>
      <c r="D248" s="162" t="s">
        <v>562</v>
      </c>
      <c r="E248" s="163" t="s">
        <v>795</v>
      </c>
      <c r="F248" s="164" t="s">
        <v>796</v>
      </c>
      <c r="G248" s="165" t="s">
        <v>565</v>
      </c>
      <c r="H248" s="166">
        <v>0.54</v>
      </c>
      <c r="I248" s="167"/>
      <c r="J248" s="168">
        <f>ROUND(I248*H248,2)</f>
        <v>0</v>
      </c>
      <c r="K248" s="164" t="s">
        <v>566</v>
      </c>
      <c r="L248" s="35"/>
      <c r="M248" s="169" t="s">
        <v>385</v>
      </c>
      <c r="N248" s="170" t="s">
        <v>408</v>
      </c>
      <c r="O248" s="36"/>
      <c r="P248" s="171">
        <f>O248*H248</f>
        <v>0</v>
      </c>
      <c r="Q248" s="171">
        <v>7.4260000000000007E-2</v>
      </c>
      <c r="R248" s="171">
        <f>Q248*H248</f>
        <v>4.0100400000000008E-2</v>
      </c>
      <c r="S248" s="171">
        <v>0</v>
      </c>
      <c r="T248" s="172">
        <f>S248*H248</f>
        <v>0</v>
      </c>
      <c r="AR248" s="18" t="s">
        <v>567</v>
      </c>
      <c r="AT248" s="18" t="s">
        <v>562</v>
      </c>
      <c r="AU248" s="18" t="s">
        <v>445</v>
      </c>
      <c r="AY248" s="18" t="s">
        <v>560</v>
      </c>
      <c r="BE248" s="173">
        <f>IF(N248="základní",J248,0)</f>
        <v>0</v>
      </c>
      <c r="BF248" s="173">
        <f>IF(N248="snížená",J248,0)</f>
        <v>0</v>
      </c>
      <c r="BG248" s="173">
        <f>IF(N248="zákl. přenesená",J248,0)</f>
        <v>0</v>
      </c>
      <c r="BH248" s="173">
        <f>IF(N248="sníž. přenesená",J248,0)</f>
        <v>0</v>
      </c>
      <c r="BI248" s="173">
        <f>IF(N248="nulová",J248,0)</f>
        <v>0</v>
      </c>
      <c r="BJ248" s="18" t="s">
        <v>387</v>
      </c>
      <c r="BK248" s="173">
        <f>ROUND(I248*H248,2)</f>
        <v>0</v>
      </c>
      <c r="BL248" s="18" t="s">
        <v>567</v>
      </c>
      <c r="BM248" s="18" t="s">
        <v>797</v>
      </c>
    </row>
    <row r="249" spans="2:65" s="1" customFormat="1" ht="28.9" customHeight="1" x14ac:dyDescent="0.25">
      <c r="B249" s="35"/>
      <c r="D249" s="174" t="s">
        <v>569</v>
      </c>
      <c r="F249" s="175" t="s">
        <v>798</v>
      </c>
      <c r="I249" s="135"/>
      <c r="L249" s="35"/>
      <c r="M249" s="65"/>
      <c r="N249" s="36"/>
      <c r="O249" s="36"/>
      <c r="P249" s="36"/>
      <c r="Q249" s="36"/>
      <c r="R249" s="36"/>
      <c r="S249" s="36"/>
      <c r="T249" s="66"/>
      <c r="AT249" s="18" t="s">
        <v>569</v>
      </c>
      <c r="AU249" s="18" t="s">
        <v>445</v>
      </c>
    </row>
    <row r="250" spans="2:65" s="11" customFormat="1" ht="20.45" customHeight="1" x14ac:dyDescent="0.25">
      <c r="B250" s="176"/>
      <c r="D250" s="177" t="s">
        <v>571</v>
      </c>
      <c r="E250" s="178" t="s">
        <v>385</v>
      </c>
      <c r="F250" s="179" t="s">
        <v>799</v>
      </c>
      <c r="H250" s="180">
        <v>0.54</v>
      </c>
      <c r="I250" s="181"/>
      <c r="L250" s="176"/>
      <c r="M250" s="182"/>
      <c r="N250" s="183"/>
      <c r="O250" s="183"/>
      <c r="P250" s="183"/>
      <c r="Q250" s="183"/>
      <c r="R250" s="183"/>
      <c r="S250" s="183"/>
      <c r="T250" s="184"/>
      <c r="AT250" s="185" t="s">
        <v>571</v>
      </c>
      <c r="AU250" s="185" t="s">
        <v>445</v>
      </c>
      <c r="AV250" s="11" t="s">
        <v>445</v>
      </c>
      <c r="AW250" s="11" t="s">
        <v>401</v>
      </c>
      <c r="AX250" s="11" t="s">
        <v>387</v>
      </c>
      <c r="AY250" s="185" t="s">
        <v>560</v>
      </c>
    </row>
    <row r="251" spans="2:65" s="1" customFormat="1" ht="28.9" customHeight="1" x14ac:dyDescent="0.25">
      <c r="B251" s="161"/>
      <c r="C251" s="162" t="s">
        <v>800</v>
      </c>
      <c r="D251" s="162" t="s">
        <v>562</v>
      </c>
      <c r="E251" s="163" t="s">
        <v>801</v>
      </c>
      <c r="F251" s="164" t="s">
        <v>802</v>
      </c>
      <c r="G251" s="165" t="s">
        <v>565</v>
      </c>
      <c r="H251" s="166">
        <v>21.864999999999998</v>
      </c>
      <c r="I251" s="167"/>
      <c r="J251" s="168">
        <f>ROUND(I251*H251,2)</f>
        <v>0</v>
      </c>
      <c r="K251" s="164" t="s">
        <v>566</v>
      </c>
      <c r="L251" s="35"/>
      <c r="M251" s="169" t="s">
        <v>385</v>
      </c>
      <c r="N251" s="170" t="s">
        <v>408</v>
      </c>
      <c r="O251" s="36"/>
      <c r="P251" s="171">
        <f>O251*H251</f>
        <v>0</v>
      </c>
      <c r="Q251" s="171">
        <v>0.28361999999999998</v>
      </c>
      <c r="R251" s="171">
        <f>Q251*H251</f>
        <v>6.2013512999999989</v>
      </c>
      <c r="S251" s="171">
        <v>0</v>
      </c>
      <c r="T251" s="172">
        <f>S251*H251</f>
        <v>0</v>
      </c>
      <c r="AR251" s="18" t="s">
        <v>567</v>
      </c>
      <c r="AT251" s="18" t="s">
        <v>562</v>
      </c>
      <c r="AU251" s="18" t="s">
        <v>445</v>
      </c>
      <c r="AY251" s="18" t="s">
        <v>560</v>
      </c>
      <c r="BE251" s="173">
        <f>IF(N251="základní",J251,0)</f>
        <v>0</v>
      </c>
      <c r="BF251" s="173">
        <f>IF(N251="snížená",J251,0)</f>
        <v>0</v>
      </c>
      <c r="BG251" s="173">
        <f>IF(N251="zákl. přenesená",J251,0)</f>
        <v>0</v>
      </c>
      <c r="BH251" s="173">
        <f>IF(N251="sníž. přenesená",J251,0)</f>
        <v>0</v>
      </c>
      <c r="BI251" s="173">
        <f>IF(N251="nulová",J251,0)</f>
        <v>0</v>
      </c>
      <c r="BJ251" s="18" t="s">
        <v>387</v>
      </c>
      <c r="BK251" s="173">
        <f>ROUND(I251*H251,2)</f>
        <v>0</v>
      </c>
      <c r="BL251" s="18" t="s">
        <v>567</v>
      </c>
      <c r="BM251" s="18" t="s">
        <v>803</v>
      </c>
    </row>
    <row r="252" spans="2:65" s="1" customFormat="1" ht="28.9" customHeight="1" x14ac:dyDescent="0.25">
      <c r="B252" s="35"/>
      <c r="D252" s="174" t="s">
        <v>569</v>
      </c>
      <c r="F252" s="175" t="s">
        <v>804</v>
      </c>
      <c r="I252" s="135"/>
      <c r="L252" s="35"/>
      <c r="M252" s="65"/>
      <c r="N252" s="36"/>
      <c r="O252" s="36"/>
      <c r="P252" s="36"/>
      <c r="Q252" s="36"/>
      <c r="R252" s="36"/>
      <c r="S252" s="36"/>
      <c r="T252" s="66"/>
      <c r="AT252" s="18" t="s">
        <v>569</v>
      </c>
      <c r="AU252" s="18" t="s">
        <v>445</v>
      </c>
    </row>
    <row r="253" spans="2:65" s="11" customFormat="1" ht="20.45" customHeight="1" x14ac:dyDescent="0.25">
      <c r="B253" s="176"/>
      <c r="D253" s="177" t="s">
        <v>571</v>
      </c>
      <c r="E253" s="178" t="s">
        <v>385</v>
      </c>
      <c r="F253" s="179" t="s">
        <v>467</v>
      </c>
      <c r="H253" s="180">
        <v>21.864999999999998</v>
      </c>
      <c r="I253" s="181"/>
      <c r="L253" s="176"/>
      <c r="M253" s="182"/>
      <c r="N253" s="183"/>
      <c r="O253" s="183"/>
      <c r="P253" s="183"/>
      <c r="Q253" s="183"/>
      <c r="R253" s="183"/>
      <c r="S253" s="183"/>
      <c r="T253" s="184"/>
      <c r="AT253" s="185" t="s">
        <v>571</v>
      </c>
      <c r="AU253" s="185" t="s">
        <v>445</v>
      </c>
      <c r="AV253" s="11" t="s">
        <v>445</v>
      </c>
      <c r="AW253" s="11" t="s">
        <v>401</v>
      </c>
      <c r="AX253" s="11" t="s">
        <v>387</v>
      </c>
      <c r="AY253" s="185" t="s">
        <v>560</v>
      </c>
    </row>
    <row r="254" spans="2:65" s="1" customFormat="1" ht="20.45" customHeight="1" x14ac:dyDescent="0.25">
      <c r="B254" s="161"/>
      <c r="C254" s="162" t="s">
        <v>805</v>
      </c>
      <c r="D254" s="162" t="s">
        <v>562</v>
      </c>
      <c r="E254" s="163" t="s">
        <v>806</v>
      </c>
      <c r="F254" s="164" t="s">
        <v>807</v>
      </c>
      <c r="G254" s="165" t="s">
        <v>672</v>
      </c>
      <c r="H254" s="166">
        <v>42.93</v>
      </c>
      <c r="I254" s="167"/>
      <c r="J254" s="168">
        <f>ROUND(I254*H254,2)</f>
        <v>0</v>
      </c>
      <c r="K254" s="164" t="s">
        <v>566</v>
      </c>
      <c r="L254" s="35"/>
      <c r="M254" s="169" t="s">
        <v>385</v>
      </c>
      <c r="N254" s="170" t="s">
        <v>408</v>
      </c>
      <c r="O254" s="36"/>
      <c r="P254" s="171">
        <f>O254*H254</f>
        <v>0</v>
      </c>
      <c r="Q254" s="171">
        <v>1.8E-3</v>
      </c>
      <c r="R254" s="171">
        <f>Q254*H254</f>
        <v>7.7273999999999995E-2</v>
      </c>
      <c r="S254" s="171">
        <v>0</v>
      </c>
      <c r="T254" s="172">
        <f>S254*H254</f>
        <v>0</v>
      </c>
      <c r="AR254" s="18" t="s">
        <v>567</v>
      </c>
      <c r="AT254" s="18" t="s">
        <v>562</v>
      </c>
      <c r="AU254" s="18" t="s">
        <v>445</v>
      </c>
      <c r="AY254" s="18" t="s">
        <v>560</v>
      </c>
      <c r="BE254" s="173">
        <f>IF(N254="základní",J254,0)</f>
        <v>0</v>
      </c>
      <c r="BF254" s="173">
        <f>IF(N254="snížená",J254,0)</f>
        <v>0</v>
      </c>
      <c r="BG254" s="173">
        <f>IF(N254="zákl. přenesená",J254,0)</f>
        <v>0</v>
      </c>
      <c r="BH254" s="173">
        <f>IF(N254="sníž. přenesená",J254,0)</f>
        <v>0</v>
      </c>
      <c r="BI254" s="173">
        <f>IF(N254="nulová",J254,0)</f>
        <v>0</v>
      </c>
      <c r="BJ254" s="18" t="s">
        <v>387</v>
      </c>
      <c r="BK254" s="173">
        <f>ROUND(I254*H254,2)</f>
        <v>0</v>
      </c>
      <c r="BL254" s="18" t="s">
        <v>567</v>
      </c>
      <c r="BM254" s="18" t="s">
        <v>808</v>
      </c>
    </row>
    <row r="255" spans="2:65" s="1" customFormat="1" ht="28.9" customHeight="1" x14ac:dyDescent="0.25">
      <c r="B255" s="35"/>
      <c r="D255" s="174" t="s">
        <v>569</v>
      </c>
      <c r="F255" s="175" t="s">
        <v>809</v>
      </c>
      <c r="I255" s="135"/>
      <c r="L255" s="35"/>
      <c r="M255" s="65"/>
      <c r="N255" s="36"/>
      <c r="O255" s="36"/>
      <c r="P255" s="36"/>
      <c r="Q255" s="36"/>
      <c r="R255" s="36"/>
      <c r="S255" s="36"/>
      <c r="T255" s="66"/>
      <c r="AT255" s="18" t="s">
        <v>569</v>
      </c>
      <c r="AU255" s="18" t="s">
        <v>445</v>
      </c>
    </row>
    <row r="256" spans="2:65" s="11" customFormat="1" ht="20.45" customHeight="1" x14ac:dyDescent="0.25">
      <c r="B256" s="176"/>
      <c r="D256" s="177" t="s">
        <v>571</v>
      </c>
      <c r="E256" s="178" t="s">
        <v>385</v>
      </c>
      <c r="F256" s="179" t="s">
        <v>810</v>
      </c>
      <c r="H256" s="180">
        <v>42.93</v>
      </c>
      <c r="I256" s="181"/>
      <c r="L256" s="176"/>
      <c r="M256" s="182"/>
      <c r="N256" s="183"/>
      <c r="O256" s="183"/>
      <c r="P256" s="183"/>
      <c r="Q256" s="183"/>
      <c r="R256" s="183"/>
      <c r="S256" s="183"/>
      <c r="T256" s="184"/>
      <c r="AT256" s="185" t="s">
        <v>571</v>
      </c>
      <c r="AU256" s="185" t="s">
        <v>445</v>
      </c>
      <c r="AV256" s="11" t="s">
        <v>445</v>
      </c>
      <c r="AW256" s="11" t="s">
        <v>401</v>
      </c>
      <c r="AX256" s="11" t="s">
        <v>387</v>
      </c>
      <c r="AY256" s="185" t="s">
        <v>560</v>
      </c>
    </row>
    <row r="257" spans="2:65" s="1" customFormat="1" ht="28.9" customHeight="1" x14ac:dyDescent="0.25">
      <c r="B257" s="161"/>
      <c r="C257" s="162" t="s">
        <v>811</v>
      </c>
      <c r="D257" s="162" t="s">
        <v>562</v>
      </c>
      <c r="E257" s="163" t="s">
        <v>812</v>
      </c>
      <c r="F257" s="164" t="s">
        <v>813</v>
      </c>
      <c r="G257" s="165" t="s">
        <v>672</v>
      </c>
      <c r="H257" s="166">
        <v>41.73</v>
      </c>
      <c r="I257" s="167"/>
      <c r="J257" s="168">
        <f>ROUND(I257*H257,2)</f>
        <v>0</v>
      </c>
      <c r="K257" s="164" t="s">
        <v>566</v>
      </c>
      <c r="L257" s="35"/>
      <c r="M257" s="169" t="s">
        <v>385</v>
      </c>
      <c r="N257" s="170" t="s">
        <v>408</v>
      </c>
      <c r="O257" s="36"/>
      <c r="P257" s="171">
        <f>O257*H257</f>
        <v>0</v>
      </c>
      <c r="Q257" s="171">
        <v>0.19747999999999999</v>
      </c>
      <c r="R257" s="171">
        <f>Q257*H257</f>
        <v>8.2408403999999997</v>
      </c>
      <c r="S257" s="171">
        <v>0</v>
      </c>
      <c r="T257" s="172">
        <f>S257*H257</f>
        <v>0</v>
      </c>
      <c r="AR257" s="18" t="s">
        <v>567</v>
      </c>
      <c r="AT257" s="18" t="s">
        <v>562</v>
      </c>
      <c r="AU257" s="18" t="s">
        <v>445</v>
      </c>
      <c r="AY257" s="18" t="s">
        <v>560</v>
      </c>
      <c r="BE257" s="173">
        <f>IF(N257="základní",J257,0)</f>
        <v>0</v>
      </c>
      <c r="BF257" s="173">
        <f>IF(N257="snížená",J257,0)</f>
        <v>0</v>
      </c>
      <c r="BG257" s="173">
        <f>IF(N257="zákl. přenesená",J257,0)</f>
        <v>0</v>
      </c>
      <c r="BH257" s="173">
        <f>IF(N257="sníž. přenesená",J257,0)</f>
        <v>0</v>
      </c>
      <c r="BI257" s="173">
        <f>IF(N257="nulová",J257,0)</f>
        <v>0</v>
      </c>
      <c r="BJ257" s="18" t="s">
        <v>387</v>
      </c>
      <c r="BK257" s="173">
        <f>ROUND(I257*H257,2)</f>
        <v>0</v>
      </c>
      <c r="BL257" s="18" t="s">
        <v>567</v>
      </c>
      <c r="BM257" s="18" t="s">
        <v>814</v>
      </c>
    </row>
    <row r="258" spans="2:65" s="1" customFormat="1" ht="28.9" customHeight="1" x14ac:dyDescent="0.25">
      <c r="B258" s="35"/>
      <c r="D258" s="174" t="s">
        <v>569</v>
      </c>
      <c r="F258" s="175" t="s">
        <v>815</v>
      </c>
      <c r="I258" s="135"/>
      <c r="L258" s="35"/>
      <c r="M258" s="65"/>
      <c r="N258" s="36"/>
      <c r="O258" s="36"/>
      <c r="P258" s="36"/>
      <c r="Q258" s="36"/>
      <c r="R258" s="36"/>
      <c r="S258" s="36"/>
      <c r="T258" s="66"/>
      <c r="AT258" s="18" t="s">
        <v>569</v>
      </c>
      <c r="AU258" s="18" t="s">
        <v>445</v>
      </c>
    </row>
    <row r="259" spans="2:65" s="11" customFormat="1" ht="20.45" customHeight="1" x14ac:dyDescent="0.25">
      <c r="B259" s="176"/>
      <c r="D259" s="177" t="s">
        <v>571</v>
      </c>
      <c r="E259" s="178" t="s">
        <v>385</v>
      </c>
      <c r="F259" s="179" t="s">
        <v>816</v>
      </c>
      <c r="H259" s="180">
        <v>41.73</v>
      </c>
      <c r="I259" s="181"/>
      <c r="L259" s="176"/>
      <c r="M259" s="182"/>
      <c r="N259" s="183"/>
      <c r="O259" s="183"/>
      <c r="P259" s="183"/>
      <c r="Q259" s="183"/>
      <c r="R259" s="183"/>
      <c r="S259" s="183"/>
      <c r="T259" s="184"/>
      <c r="AT259" s="185" t="s">
        <v>571</v>
      </c>
      <c r="AU259" s="185" t="s">
        <v>445</v>
      </c>
      <c r="AV259" s="11" t="s">
        <v>445</v>
      </c>
      <c r="AW259" s="11" t="s">
        <v>401</v>
      </c>
      <c r="AX259" s="11" t="s">
        <v>387</v>
      </c>
      <c r="AY259" s="185" t="s">
        <v>560</v>
      </c>
    </row>
    <row r="260" spans="2:65" s="1" customFormat="1" ht="20.45" customHeight="1" x14ac:dyDescent="0.25">
      <c r="B260" s="161"/>
      <c r="C260" s="162" t="s">
        <v>817</v>
      </c>
      <c r="D260" s="162" t="s">
        <v>562</v>
      </c>
      <c r="E260" s="163" t="s">
        <v>818</v>
      </c>
      <c r="F260" s="164" t="s">
        <v>819</v>
      </c>
      <c r="G260" s="165" t="s">
        <v>820</v>
      </c>
      <c r="H260" s="166">
        <v>12</v>
      </c>
      <c r="I260" s="167"/>
      <c r="J260" s="168">
        <f>ROUND(I260*H260,2)</f>
        <v>0</v>
      </c>
      <c r="K260" s="164" t="s">
        <v>566</v>
      </c>
      <c r="L260" s="35"/>
      <c r="M260" s="169" t="s">
        <v>385</v>
      </c>
      <c r="N260" s="170" t="s">
        <v>408</v>
      </c>
      <c r="O260" s="36"/>
      <c r="P260" s="171">
        <f>O260*H260</f>
        <v>0</v>
      </c>
      <c r="Q260" s="171">
        <v>0</v>
      </c>
      <c r="R260" s="171">
        <f>Q260*H260</f>
        <v>0</v>
      </c>
      <c r="S260" s="171">
        <v>0</v>
      </c>
      <c r="T260" s="172">
        <f>S260*H260</f>
        <v>0</v>
      </c>
      <c r="AR260" s="18" t="s">
        <v>567</v>
      </c>
      <c r="AT260" s="18" t="s">
        <v>562</v>
      </c>
      <c r="AU260" s="18" t="s">
        <v>445</v>
      </c>
      <c r="AY260" s="18" t="s">
        <v>560</v>
      </c>
      <c r="BE260" s="173">
        <f>IF(N260="základní",J260,0)</f>
        <v>0</v>
      </c>
      <c r="BF260" s="173">
        <f>IF(N260="snížená",J260,0)</f>
        <v>0</v>
      </c>
      <c r="BG260" s="173">
        <f>IF(N260="zákl. přenesená",J260,0)</f>
        <v>0</v>
      </c>
      <c r="BH260" s="173">
        <f>IF(N260="sníž. přenesená",J260,0)</f>
        <v>0</v>
      </c>
      <c r="BI260" s="173">
        <f>IF(N260="nulová",J260,0)</f>
        <v>0</v>
      </c>
      <c r="BJ260" s="18" t="s">
        <v>387</v>
      </c>
      <c r="BK260" s="173">
        <f>ROUND(I260*H260,2)</f>
        <v>0</v>
      </c>
      <c r="BL260" s="18" t="s">
        <v>567</v>
      </c>
      <c r="BM260" s="18" t="s">
        <v>821</v>
      </c>
    </row>
    <row r="261" spans="2:65" s="1" customFormat="1" ht="20.45" customHeight="1" x14ac:dyDescent="0.25">
      <c r="B261" s="35"/>
      <c r="D261" s="177" t="s">
        <v>569</v>
      </c>
      <c r="F261" s="224" t="s">
        <v>822</v>
      </c>
      <c r="I261" s="135"/>
      <c r="L261" s="35"/>
      <c r="M261" s="65"/>
      <c r="N261" s="36"/>
      <c r="O261" s="36"/>
      <c r="P261" s="36"/>
      <c r="Q261" s="36"/>
      <c r="R261" s="36"/>
      <c r="S261" s="36"/>
      <c r="T261" s="66"/>
      <c r="AT261" s="18" t="s">
        <v>569</v>
      </c>
      <c r="AU261" s="18" t="s">
        <v>445</v>
      </c>
    </row>
    <row r="262" spans="2:65" s="1" customFormat="1" ht="28.9" customHeight="1" x14ac:dyDescent="0.25">
      <c r="B262" s="161"/>
      <c r="C262" s="188" t="s">
        <v>823</v>
      </c>
      <c r="D262" s="188" t="s">
        <v>631</v>
      </c>
      <c r="E262" s="189" t="s">
        <v>824</v>
      </c>
      <c r="F262" s="190" t="s">
        <v>825</v>
      </c>
      <c r="G262" s="191" t="s">
        <v>820</v>
      </c>
      <c r="H262" s="192">
        <v>12</v>
      </c>
      <c r="I262" s="193"/>
      <c r="J262" s="194">
        <f>ROUND(I262*H262,2)</f>
        <v>0</v>
      </c>
      <c r="K262" s="190" t="s">
        <v>385</v>
      </c>
      <c r="L262" s="195"/>
      <c r="M262" s="196" t="s">
        <v>385</v>
      </c>
      <c r="N262" s="197" t="s">
        <v>408</v>
      </c>
      <c r="O262" s="36"/>
      <c r="P262" s="171">
        <f>O262*H262</f>
        <v>0</v>
      </c>
      <c r="Q262" s="171">
        <v>3.0000000000000001E-5</v>
      </c>
      <c r="R262" s="171">
        <f>Q262*H262</f>
        <v>3.6000000000000002E-4</v>
      </c>
      <c r="S262" s="171">
        <v>0</v>
      </c>
      <c r="T262" s="172">
        <f>S262*H262</f>
        <v>0</v>
      </c>
      <c r="AR262" s="18" t="s">
        <v>609</v>
      </c>
      <c r="AT262" s="18" t="s">
        <v>631</v>
      </c>
      <c r="AU262" s="18" t="s">
        <v>445</v>
      </c>
      <c r="AY262" s="18" t="s">
        <v>560</v>
      </c>
      <c r="BE262" s="173">
        <f>IF(N262="základní",J262,0)</f>
        <v>0</v>
      </c>
      <c r="BF262" s="173">
        <f>IF(N262="snížená",J262,0)</f>
        <v>0</v>
      </c>
      <c r="BG262" s="173">
        <f>IF(N262="zákl. přenesená",J262,0)</f>
        <v>0</v>
      </c>
      <c r="BH262" s="173">
        <f>IF(N262="sníž. přenesená",J262,0)</f>
        <v>0</v>
      </c>
      <c r="BI262" s="173">
        <f>IF(N262="nulová",J262,0)</f>
        <v>0</v>
      </c>
      <c r="BJ262" s="18" t="s">
        <v>387</v>
      </c>
      <c r="BK262" s="173">
        <f>ROUND(I262*H262,2)</f>
        <v>0</v>
      </c>
      <c r="BL262" s="18" t="s">
        <v>567</v>
      </c>
      <c r="BM262" s="18" t="s">
        <v>826</v>
      </c>
    </row>
    <row r="263" spans="2:65" s="1" customFormat="1" ht="20.45" customHeight="1" x14ac:dyDescent="0.25">
      <c r="B263" s="35"/>
      <c r="D263" s="177" t="s">
        <v>569</v>
      </c>
      <c r="F263" s="224" t="s">
        <v>827</v>
      </c>
      <c r="I263" s="135"/>
      <c r="L263" s="35"/>
      <c r="M263" s="65"/>
      <c r="N263" s="36"/>
      <c r="O263" s="36"/>
      <c r="P263" s="36"/>
      <c r="Q263" s="36"/>
      <c r="R263" s="36"/>
      <c r="S263" s="36"/>
      <c r="T263" s="66"/>
      <c r="AT263" s="18" t="s">
        <v>569</v>
      </c>
      <c r="AU263" s="18" t="s">
        <v>445</v>
      </c>
    </row>
    <row r="264" spans="2:65" s="1" customFormat="1" ht="20.45" customHeight="1" x14ac:dyDescent="0.25">
      <c r="B264" s="161"/>
      <c r="C264" s="162" t="s">
        <v>828</v>
      </c>
      <c r="D264" s="162" t="s">
        <v>562</v>
      </c>
      <c r="E264" s="163" t="s">
        <v>829</v>
      </c>
      <c r="F264" s="164" t="s">
        <v>830</v>
      </c>
      <c r="G264" s="165" t="s">
        <v>820</v>
      </c>
      <c r="H264" s="166">
        <v>2</v>
      </c>
      <c r="I264" s="167"/>
      <c r="J264" s="168">
        <f>ROUND(I264*H264,2)</f>
        <v>0</v>
      </c>
      <c r="K264" s="164" t="s">
        <v>566</v>
      </c>
      <c r="L264" s="35"/>
      <c r="M264" s="169" t="s">
        <v>385</v>
      </c>
      <c r="N264" s="170" t="s">
        <v>408</v>
      </c>
      <c r="O264" s="36"/>
      <c r="P264" s="171">
        <f>O264*H264</f>
        <v>0</v>
      </c>
      <c r="Q264" s="171">
        <v>0</v>
      </c>
      <c r="R264" s="171">
        <f>Q264*H264</f>
        <v>0</v>
      </c>
      <c r="S264" s="171">
        <v>0</v>
      </c>
      <c r="T264" s="172">
        <f>S264*H264</f>
        <v>0</v>
      </c>
      <c r="AR264" s="18" t="s">
        <v>567</v>
      </c>
      <c r="AT264" s="18" t="s">
        <v>562</v>
      </c>
      <c r="AU264" s="18" t="s">
        <v>445</v>
      </c>
      <c r="AY264" s="18" t="s">
        <v>560</v>
      </c>
      <c r="BE264" s="173">
        <f>IF(N264="základní",J264,0)</f>
        <v>0</v>
      </c>
      <c r="BF264" s="173">
        <f>IF(N264="snížená",J264,0)</f>
        <v>0</v>
      </c>
      <c r="BG264" s="173">
        <f>IF(N264="zákl. přenesená",J264,0)</f>
        <v>0</v>
      </c>
      <c r="BH264" s="173">
        <f>IF(N264="sníž. přenesená",J264,0)</f>
        <v>0</v>
      </c>
      <c r="BI264" s="173">
        <f>IF(N264="nulová",J264,0)</f>
        <v>0</v>
      </c>
      <c r="BJ264" s="18" t="s">
        <v>387</v>
      </c>
      <c r="BK264" s="173">
        <f>ROUND(I264*H264,2)</f>
        <v>0</v>
      </c>
      <c r="BL264" s="18" t="s">
        <v>567</v>
      </c>
      <c r="BM264" s="18" t="s">
        <v>831</v>
      </c>
    </row>
    <row r="265" spans="2:65" s="1" customFormat="1" ht="28.9" customHeight="1" x14ac:dyDescent="0.25">
      <c r="B265" s="35"/>
      <c r="D265" s="177" t="s">
        <v>569</v>
      </c>
      <c r="F265" s="224" t="s">
        <v>832</v>
      </c>
      <c r="I265" s="135"/>
      <c r="L265" s="35"/>
      <c r="M265" s="65"/>
      <c r="N265" s="36"/>
      <c r="O265" s="36"/>
      <c r="P265" s="36"/>
      <c r="Q265" s="36"/>
      <c r="R265" s="36"/>
      <c r="S265" s="36"/>
      <c r="T265" s="66"/>
      <c r="AT265" s="18" t="s">
        <v>569</v>
      </c>
      <c r="AU265" s="18" t="s">
        <v>445</v>
      </c>
    </row>
    <row r="266" spans="2:65" s="1" customFormat="1" ht="28.9" customHeight="1" x14ac:dyDescent="0.25">
      <c r="B266" s="161"/>
      <c r="C266" s="188" t="s">
        <v>833</v>
      </c>
      <c r="D266" s="188" t="s">
        <v>631</v>
      </c>
      <c r="E266" s="189" t="s">
        <v>834</v>
      </c>
      <c r="F266" s="190" t="s">
        <v>835</v>
      </c>
      <c r="G266" s="191" t="s">
        <v>820</v>
      </c>
      <c r="H266" s="192">
        <v>2</v>
      </c>
      <c r="I266" s="193"/>
      <c r="J266" s="194">
        <f>ROUND(I266*H266,2)</f>
        <v>0</v>
      </c>
      <c r="K266" s="190" t="s">
        <v>385</v>
      </c>
      <c r="L266" s="195"/>
      <c r="M266" s="196" t="s">
        <v>385</v>
      </c>
      <c r="N266" s="197" t="s">
        <v>408</v>
      </c>
      <c r="O266" s="36"/>
      <c r="P266" s="171">
        <f>O266*H266</f>
        <v>0</v>
      </c>
      <c r="Q266" s="171">
        <v>3.8000000000000002E-4</v>
      </c>
      <c r="R266" s="171">
        <f>Q266*H266</f>
        <v>7.6000000000000004E-4</v>
      </c>
      <c r="S266" s="171">
        <v>0</v>
      </c>
      <c r="T266" s="172">
        <f>S266*H266</f>
        <v>0</v>
      </c>
      <c r="AR266" s="18" t="s">
        <v>609</v>
      </c>
      <c r="AT266" s="18" t="s">
        <v>631</v>
      </c>
      <c r="AU266" s="18" t="s">
        <v>445</v>
      </c>
      <c r="AY266" s="18" t="s">
        <v>560</v>
      </c>
      <c r="BE266" s="173">
        <f>IF(N266="základní",J266,0)</f>
        <v>0</v>
      </c>
      <c r="BF266" s="173">
        <f>IF(N266="snížená",J266,0)</f>
        <v>0</v>
      </c>
      <c r="BG266" s="173">
        <f>IF(N266="zákl. přenesená",J266,0)</f>
        <v>0</v>
      </c>
      <c r="BH266" s="173">
        <f>IF(N266="sníž. přenesená",J266,0)</f>
        <v>0</v>
      </c>
      <c r="BI266" s="173">
        <f>IF(N266="nulová",J266,0)</f>
        <v>0</v>
      </c>
      <c r="BJ266" s="18" t="s">
        <v>387</v>
      </c>
      <c r="BK266" s="173">
        <f>ROUND(I266*H266,2)</f>
        <v>0</v>
      </c>
      <c r="BL266" s="18" t="s">
        <v>567</v>
      </c>
      <c r="BM266" s="18" t="s">
        <v>836</v>
      </c>
    </row>
    <row r="267" spans="2:65" s="1" customFormat="1" ht="20.45" customHeight="1" x14ac:dyDescent="0.25">
      <c r="B267" s="35"/>
      <c r="D267" s="174" t="s">
        <v>569</v>
      </c>
      <c r="F267" s="175" t="s">
        <v>837</v>
      </c>
      <c r="I267" s="135"/>
      <c r="L267" s="35"/>
      <c r="M267" s="65"/>
      <c r="N267" s="36"/>
      <c r="O267" s="36"/>
      <c r="P267" s="36"/>
      <c r="Q267" s="36"/>
      <c r="R267" s="36"/>
      <c r="S267" s="36"/>
      <c r="T267" s="66"/>
      <c r="AT267" s="18" t="s">
        <v>569</v>
      </c>
      <c r="AU267" s="18" t="s">
        <v>445</v>
      </c>
    </row>
    <row r="268" spans="2:65" s="1" customFormat="1" ht="28.9" customHeight="1" x14ac:dyDescent="0.25">
      <c r="B268" s="35"/>
      <c r="D268" s="174" t="s">
        <v>636</v>
      </c>
      <c r="F268" s="198" t="s">
        <v>838</v>
      </c>
      <c r="I268" s="135"/>
      <c r="L268" s="35"/>
      <c r="M268" s="65"/>
      <c r="N268" s="36"/>
      <c r="O268" s="36"/>
      <c r="P268" s="36"/>
      <c r="Q268" s="36"/>
      <c r="R268" s="36"/>
      <c r="S268" s="36"/>
      <c r="T268" s="66"/>
      <c r="AT268" s="18" t="s">
        <v>636</v>
      </c>
      <c r="AU268" s="18" t="s">
        <v>445</v>
      </c>
    </row>
    <row r="269" spans="2:65" s="10" customFormat="1" ht="29.85" customHeight="1" x14ac:dyDescent="0.3">
      <c r="B269" s="147"/>
      <c r="D269" s="158" t="s">
        <v>436</v>
      </c>
      <c r="E269" s="159" t="s">
        <v>614</v>
      </c>
      <c r="F269" s="159" t="s">
        <v>839</v>
      </c>
      <c r="I269" s="150"/>
      <c r="J269" s="160">
        <f>BK269</f>
        <v>0</v>
      </c>
      <c r="L269" s="147"/>
      <c r="M269" s="152"/>
      <c r="N269" s="153"/>
      <c r="O269" s="153"/>
      <c r="P269" s="154">
        <f>SUM(P270:P307)</f>
        <v>0</v>
      </c>
      <c r="Q269" s="153"/>
      <c r="R269" s="154">
        <f>SUM(R270:R307)</f>
        <v>0</v>
      </c>
      <c r="S269" s="153"/>
      <c r="T269" s="155">
        <f>SUM(T270:T307)</f>
        <v>6.6386800000000008</v>
      </c>
      <c r="AR269" s="148" t="s">
        <v>387</v>
      </c>
      <c r="AT269" s="156" t="s">
        <v>436</v>
      </c>
      <c r="AU269" s="156" t="s">
        <v>387</v>
      </c>
      <c r="AY269" s="148" t="s">
        <v>560</v>
      </c>
      <c r="BK269" s="157">
        <f>SUM(BK270:BK307)</f>
        <v>0</v>
      </c>
    </row>
    <row r="270" spans="2:65" s="1" customFormat="1" ht="28.9" customHeight="1" x14ac:dyDescent="0.25">
      <c r="B270" s="161"/>
      <c r="C270" s="162" t="s">
        <v>840</v>
      </c>
      <c r="D270" s="162" t="s">
        <v>562</v>
      </c>
      <c r="E270" s="163" t="s">
        <v>841</v>
      </c>
      <c r="F270" s="164" t="s">
        <v>842</v>
      </c>
      <c r="G270" s="165" t="s">
        <v>565</v>
      </c>
      <c r="H270" s="166">
        <v>1146.971</v>
      </c>
      <c r="I270" s="167"/>
      <c r="J270" s="168">
        <f>ROUND(I270*H270,2)</f>
        <v>0</v>
      </c>
      <c r="K270" s="164" t="s">
        <v>566</v>
      </c>
      <c r="L270" s="35"/>
      <c r="M270" s="169" t="s">
        <v>385</v>
      </c>
      <c r="N270" s="170" t="s">
        <v>408</v>
      </c>
      <c r="O270" s="36"/>
      <c r="P270" s="171">
        <f>O270*H270</f>
        <v>0</v>
      </c>
      <c r="Q270" s="171">
        <v>0</v>
      </c>
      <c r="R270" s="171">
        <f>Q270*H270</f>
        <v>0</v>
      </c>
      <c r="S270" s="171">
        <v>0</v>
      </c>
      <c r="T270" s="172">
        <f>S270*H270</f>
        <v>0</v>
      </c>
      <c r="AR270" s="18" t="s">
        <v>567</v>
      </c>
      <c r="AT270" s="18" t="s">
        <v>562</v>
      </c>
      <c r="AU270" s="18" t="s">
        <v>445</v>
      </c>
      <c r="AY270" s="18" t="s">
        <v>560</v>
      </c>
      <c r="BE270" s="173">
        <f>IF(N270="základní",J270,0)</f>
        <v>0</v>
      </c>
      <c r="BF270" s="173">
        <f>IF(N270="snížená",J270,0)</f>
        <v>0</v>
      </c>
      <c r="BG270" s="173">
        <f>IF(N270="zákl. přenesená",J270,0)</f>
        <v>0</v>
      </c>
      <c r="BH270" s="173">
        <f>IF(N270="sníž. přenesená",J270,0)</f>
        <v>0</v>
      </c>
      <c r="BI270" s="173">
        <f>IF(N270="nulová",J270,0)</f>
        <v>0</v>
      </c>
      <c r="BJ270" s="18" t="s">
        <v>387</v>
      </c>
      <c r="BK270" s="173">
        <f>ROUND(I270*H270,2)</f>
        <v>0</v>
      </c>
      <c r="BL270" s="18" t="s">
        <v>567</v>
      </c>
      <c r="BM270" s="18" t="s">
        <v>843</v>
      </c>
    </row>
    <row r="271" spans="2:65" s="1" customFormat="1" ht="40.15" customHeight="1" x14ac:dyDescent="0.25">
      <c r="B271" s="35"/>
      <c r="D271" s="174" t="s">
        <v>569</v>
      </c>
      <c r="F271" s="175" t="s">
        <v>844</v>
      </c>
      <c r="I271" s="135"/>
      <c r="L271" s="35"/>
      <c r="M271" s="65"/>
      <c r="N271" s="36"/>
      <c r="O271" s="36"/>
      <c r="P271" s="36"/>
      <c r="Q271" s="36"/>
      <c r="R271" s="36"/>
      <c r="S271" s="36"/>
      <c r="T271" s="66"/>
      <c r="AT271" s="18" t="s">
        <v>569</v>
      </c>
      <c r="AU271" s="18" t="s">
        <v>445</v>
      </c>
    </row>
    <row r="272" spans="2:65" s="11" customFormat="1" ht="20.45" customHeight="1" x14ac:dyDescent="0.25">
      <c r="B272" s="176"/>
      <c r="D272" s="174" t="s">
        <v>571</v>
      </c>
      <c r="E272" s="185" t="s">
        <v>385</v>
      </c>
      <c r="F272" s="186" t="s">
        <v>845</v>
      </c>
      <c r="H272" s="187">
        <v>489.721</v>
      </c>
      <c r="I272" s="181"/>
      <c r="L272" s="176"/>
      <c r="M272" s="182"/>
      <c r="N272" s="183"/>
      <c r="O272" s="183"/>
      <c r="P272" s="183"/>
      <c r="Q272" s="183"/>
      <c r="R272" s="183"/>
      <c r="S272" s="183"/>
      <c r="T272" s="184"/>
      <c r="AT272" s="185" t="s">
        <v>571</v>
      </c>
      <c r="AU272" s="185" t="s">
        <v>445</v>
      </c>
      <c r="AV272" s="11" t="s">
        <v>445</v>
      </c>
      <c r="AW272" s="11" t="s">
        <v>401</v>
      </c>
      <c r="AX272" s="11" t="s">
        <v>437</v>
      </c>
      <c r="AY272" s="185" t="s">
        <v>560</v>
      </c>
    </row>
    <row r="273" spans="2:65" s="11" customFormat="1" ht="20.45" customHeight="1" x14ac:dyDescent="0.25">
      <c r="B273" s="176"/>
      <c r="D273" s="174" t="s">
        <v>571</v>
      </c>
      <c r="E273" s="185" t="s">
        <v>385</v>
      </c>
      <c r="F273" s="186" t="s">
        <v>846</v>
      </c>
      <c r="H273" s="187">
        <v>657.25</v>
      </c>
      <c r="I273" s="181"/>
      <c r="L273" s="176"/>
      <c r="M273" s="182"/>
      <c r="N273" s="183"/>
      <c r="O273" s="183"/>
      <c r="P273" s="183"/>
      <c r="Q273" s="183"/>
      <c r="R273" s="183"/>
      <c r="S273" s="183"/>
      <c r="T273" s="184"/>
      <c r="AT273" s="185" t="s">
        <v>571</v>
      </c>
      <c r="AU273" s="185" t="s">
        <v>445</v>
      </c>
      <c r="AV273" s="11" t="s">
        <v>445</v>
      </c>
      <c r="AW273" s="11" t="s">
        <v>401</v>
      </c>
      <c r="AX273" s="11" t="s">
        <v>437</v>
      </c>
      <c r="AY273" s="185" t="s">
        <v>560</v>
      </c>
    </row>
    <row r="274" spans="2:65" s="14" customFormat="1" ht="20.45" customHeight="1" x14ac:dyDescent="0.25">
      <c r="B274" s="215"/>
      <c r="D274" s="177" t="s">
        <v>571</v>
      </c>
      <c r="E274" s="216" t="s">
        <v>512</v>
      </c>
      <c r="F274" s="217" t="s">
        <v>685</v>
      </c>
      <c r="H274" s="218">
        <v>1146.971</v>
      </c>
      <c r="I274" s="219"/>
      <c r="L274" s="215"/>
      <c r="M274" s="220"/>
      <c r="N274" s="221"/>
      <c r="O274" s="221"/>
      <c r="P274" s="221"/>
      <c r="Q274" s="221"/>
      <c r="R274" s="221"/>
      <c r="S274" s="221"/>
      <c r="T274" s="222"/>
      <c r="AT274" s="223" t="s">
        <v>571</v>
      </c>
      <c r="AU274" s="223" t="s">
        <v>445</v>
      </c>
      <c r="AV274" s="14" t="s">
        <v>567</v>
      </c>
      <c r="AW274" s="14" t="s">
        <v>401</v>
      </c>
      <c r="AX274" s="14" t="s">
        <v>387</v>
      </c>
      <c r="AY274" s="223" t="s">
        <v>560</v>
      </c>
    </row>
    <row r="275" spans="2:65" s="1" customFormat="1" ht="28.9" customHeight="1" x14ac:dyDescent="0.25">
      <c r="B275" s="161"/>
      <c r="C275" s="162" t="s">
        <v>847</v>
      </c>
      <c r="D275" s="162" t="s">
        <v>562</v>
      </c>
      <c r="E275" s="163" t="s">
        <v>848</v>
      </c>
      <c r="F275" s="164" t="s">
        <v>849</v>
      </c>
      <c r="G275" s="165" t="s">
        <v>565</v>
      </c>
      <c r="H275" s="166">
        <v>103227.39</v>
      </c>
      <c r="I275" s="167"/>
      <c r="J275" s="168">
        <f>ROUND(I275*H275,2)</f>
        <v>0</v>
      </c>
      <c r="K275" s="164" t="s">
        <v>566</v>
      </c>
      <c r="L275" s="35"/>
      <c r="M275" s="169" t="s">
        <v>385</v>
      </c>
      <c r="N275" s="170" t="s">
        <v>408</v>
      </c>
      <c r="O275" s="36"/>
      <c r="P275" s="171">
        <f>O275*H275</f>
        <v>0</v>
      </c>
      <c r="Q275" s="171">
        <v>0</v>
      </c>
      <c r="R275" s="171">
        <f>Q275*H275</f>
        <v>0</v>
      </c>
      <c r="S275" s="171">
        <v>0</v>
      </c>
      <c r="T275" s="172">
        <f>S275*H275</f>
        <v>0</v>
      </c>
      <c r="AR275" s="18" t="s">
        <v>567</v>
      </c>
      <c r="AT275" s="18" t="s">
        <v>562</v>
      </c>
      <c r="AU275" s="18" t="s">
        <v>445</v>
      </c>
      <c r="AY275" s="18" t="s">
        <v>560</v>
      </c>
      <c r="BE275" s="173">
        <f>IF(N275="základní",J275,0)</f>
        <v>0</v>
      </c>
      <c r="BF275" s="173">
        <f>IF(N275="snížená",J275,0)</f>
        <v>0</v>
      </c>
      <c r="BG275" s="173">
        <f>IF(N275="zákl. přenesená",J275,0)</f>
        <v>0</v>
      </c>
      <c r="BH275" s="173">
        <f>IF(N275="sníž. přenesená",J275,0)</f>
        <v>0</v>
      </c>
      <c r="BI275" s="173">
        <f>IF(N275="nulová",J275,0)</f>
        <v>0</v>
      </c>
      <c r="BJ275" s="18" t="s">
        <v>387</v>
      </c>
      <c r="BK275" s="173">
        <f>ROUND(I275*H275,2)</f>
        <v>0</v>
      </c>
      <c r="BL275" s="18" t="s">
        <v>567</v>
      </c>
      <c r="BM275" s="18" t="s">
        <v>850</v>
      </c>
    </row>
    <row r="276" spans="2:65" s="1" customFormat="1" ht="40.15" customHeight="1" x14ac:dyDescent="0.25">
      <c r="B276" s="35"/>
      <c r="D276" s="174" t="s">
        <v>569</v>
      </c>
      <c r="F276" s="175" t="s">
        <v>851</v>
      </c>
      <c r="I276" s="135"/>
      <c r="L276" s="35"/>
      <c r="M276" s="65"/>
      <c r="N276" s="36"/>
      <c r="O276" s="36"/>
      <c r="P276" s="36"/>
      <c r="Q276" s="36"/>
      <c r="R276" s="36"/>
      <c r="S276" s="36"/>
      <c r="T276" s="66"/>
      <c r="AT276" s="18" t="s">
        <v>569</v>
      </c>
      <c r="AU276" s="18" t="s">
        <v>445</v>
      </c>
    </row>
    <row r="277" spans="2:65" s="11" customFormat="1" ht="20.45" customHeight="1" x14ac:dyDescent="0.25">
      <c r="B277" s="176"/>
      <c r="D277" s="177" t="s">
        <v>571</v>
      </c>
      <c r="E277" s="178" t="s">
        <v>385</v>
      </c>
      <c r="F277" s="179" t="s">
        <v>852</v>
      </c>
      <c r="H277" s="180">
        <v>103227.39</v>
      </c>
      <c r="I277" s="181"/>
      <c r="L277" s="176"/>
      <c r="M277" s="182"/>
      <c r="N277" s="183"/>
      <c r="O277" s="183"/>
      <c r="P277" s="183"/>
      <c r="Q277" s="183"/>
      <c r="R277" s="183"/>
      <c r="S277" s="183"/>
      <c r="T277" s="184"/>
      <c r="AT277" s="185" t="s">
        <v>571</v>
      </c>
      <c r="AU277" s="185" t="s">
        <v>445</v>
      </c>
      <c r="AV277" s="11" t="s">
        <v>445</v>
      </c>
      <c r="AW277" s="11" t="s">
        <v>401</v>
      </c>
      <c r="AX277" s="11" t="s">
        <v>387</v>
      </c>
      <c r="AY277" s="185" t="s">
        <v>560</v>
      </c>
    </row>
    <row r="278" spans="2:65" s="1" customFormat="1" ht="28.9" customHeight="1" x14ac:dyDescent="0.25">
      <c r="B278" s="161"/>
      <c r="C278" s="162" t="s">
        <v>853</v>
      </c>
      <c r="D278" s="162" t="s">
        <v>562</v>
      </c>
      <c r="E278" s="163" t="s">
        <v>854</v>
      </c>
      <c r="F278" s="164" t="s">
        <v>855</v>
      </c>
      <c r="G278" s="165" t="s">
        <v>565</v>
      </c>
      <c r="H278" s="166">
        <v>1146.971</v>
      </c>
      <c r="I278" s="167"/>
      <c r="J278" s="168">
        <f>ROUND(I278*H278,2)</f>
        <v>0</v>
      </c>
      <c r="K278" s="164" t="s">
        <v>566</v>
      </c>
      <c r="L278" s="35"/>
      <c r="M278" s="169" t="s">
        <v>385</v>
      </c>
      <c r="N278" s="170" t="s">
        <v>408</v>
      </c>
      <c r="O278" s="36"/>
      <c r="P278" s="171">
        <f>O278*H278</f>
        <v>0</v>
      </c>
      <c r="Q278" s="171">
        <v>0</v>
      </c>
      <c r="R278" s="171">
        <f>Q278*H278</f>
        <v>0</v>
      </c>
      <c r="S278" s="171">
        <v>0</v>
      </c>
      <c r="T278" s="172">
        <f>S278*H278</f>
        <v>0</v>
      </c>
      <c r="AR278" s="18" t="s">
        <v>567</v>
      </c>
      <c r="AT278" s="18" t="s">
        <v>562</v>
      </c>
      <c r="AU278" s="18" t="s">
        <v>445</v>
      </c>
      <c r="AY278" s="18" t="s">
        <v>560</v>
      </c>
      <c r="BE278" s="173">
        <f>IF(N278="základní",J278,0)</f>
        <v>0</v>
      </c>
      <c r="BF278" s="173">
        <f>IF(N278="snížená",J278,0)</f>
        <v>0</v>
      </c>
      <c r="BG278" s="173">
        <f>IF(N278="zákl. přenesená",J278,0)</f>
        <v>0</v>
      </c>
      <c r="BH278" s="173">
        <f>IF(N278="sníž. přenesená",J278,0)</f>
        <v>0</v>
      </c>
      <c r="BI278" s="173">
        <f>IF(N278="nulová",J278,0)</f>
        <v>0</v>
      </c>
      <c r="BJ278" s="18" t="s">
        <v>387</v>
      </c>
      <c r="BK278" s="173">
        <f>ROUND(I278*H278,2)</f>
        <v>0</v>
      </c>
      <c r="BL278" s="18" t="s">
        <v>567</v>
      </c>
      <c r="BM278" s="18" t="s">
        <v>856</v>
      </c>
    </row>
    <row r="279" spans="2:65" s="1" customFormat="1" ht="40.15" customHeight="1" x14ac:dyDescent="0.25">
      <c r="B279" s="35"/>
      <c r="D279" s="174" t="s">
        <v>569</v>
      </c>
      <c r="F279" s="175" t="s">
        <v>857</v>
      </c>
      <c r="I279" s="135"/>
      <c r="L279" s="35"/>
      <c r="M279" s="65"/>
      <c r="N279" s="36"/>
      <c r="O279" s="36"/>
      <c r="P279" s="36"/>
      <c r="Q279" s="36"/>
      <c r="R279" s="36"/>
      <c r="S279" s="36"/>
      <c r="T279" s="66"/>
      <c r="AT279" s="18" t="s">
        <v>569</v>
      </c>
      <c r="AU279" s="18" t="s">
        <v>445</v>
      </c>
    </row>
    <row r="280" spans="2:65" s="11" customFormat="1" ht="20.45" customHeight="1" x14ac:dyDescent="0.25">
      <c r="B280" s="176"/>
      <c r="D280" s="177" t="s">
        <v>571</v>
      </c>
      <c r="E280" s="178" t="s">
        <v>385</v>
      </c>
      <c r="F280" s="179" t="s">
        <v>512</v>
      </c>
      <c r="H280" s="180">
        <v>1146.971</v>
      </c>
      <c r="I280" s="181"/>
      <c r="L280" s="176"/>
      <c r="M280" s="182"/>
      <c r="N280" s="183"/>
      <c r="O280" s="183"/>
      <c r="P280" s="183"/>
      <c r="Q280" s="183"/>
      <c r="R280" s="183"/>
      <c r="S280" s="183"/>
      <c r="T280" s="184"/>
      <c r="AT280" s="185" t="s">
        <v>571</v>
      </c>
      <c r="AU280" s="185" t="s">
        <v>445</v>
      </c>
      <c r="AV280" s="11" t="s">
        <v>445</v>
      </c>
      <c r="AW280" s="11" t="s">
        <v>401</v>
      </c>
      <c r="AX280" s="11" t="s">
        <v>387</v>
      </c>
      <c r="AY280" s="185" t="s">
        <v>560</v>
      </c>
    </row>
    <row r="281" spans="2:65" s="1" customFormat="1" ht="20.45" customHeight="1" x14ac:dyDescent="0.25">
      <c r="B281" s="161"/>
      <c r="C281" s="162" t="s">
        <v>858</v>
      </c>
      <c r="D281" s="162" t="s">
        <v>562</v>
      </c>
      <c r="E281" s="163" t="s">
        <v>859</v>
      </c>
      <c r="F281" s="164" t="s">
        <v>860</v>
      </c>
      <c r="G281" s="165" t="s">
        <v>565</v>
      </c>
      <c r="H281" s="166">
        <v>1146.971</v>
      </c>
      <c r="I281" s="167"/>
      <c r="J281" s="168">
        <f>ROUND(I281*H281,2)</f>
        <v>0</v>
      </c>
      <c r="K281" s="164" t="s">
        <v>566</v>
      </c>
      <c r="L281" s="35"/>
      <c r="M281" s="169" t="s">
        <v>385</v>
      </c>
      <c r="N281" s="170" t="s">
        <v>408</v>
      </c>
      <c r="O281" s="36"/>
      <c r="P281" s="171">
        <f>O281*H281</f>
        <v>0</v>
      </c>
      <c r="Q281" s="171">
        <v>0</v>
      </c>
      <c r="R281" s="171">
        <f>Q281*H281</f>
        <v>0</v>
      </c>
      <c r="S281" s="171">
        <v>0</v>
      </c>
      <c r="T281" s="172">
        <f>S281*H281</f>
        <v>0</v>
      </c>
      <c r="AR281" s="18" t="s">
        <v>567</v>
      </c>
      <c r="AT281" s="18" t="s">
        <v>562</v>
      </c>
      <c r="AU281" s="18" t="s">
        <v>445</v>
      </c>
      <c r="AY281" s="18" t="s">
        <v>560</v>
      </c>
      <c r="BE281" s="173">
        <f>IF(N281="základní",J281,0)</f>
        <v>0</v>
      </c>
      <c r="BF281" s="173">
        <f>IF(N281="snížená",J281,0)</f>
        <v>0</v>
      </c>
      <c r="BG281" s="173">
        <f>IF(N281="zákl. přenesená",J281,0)</f>
        <v>0</v>
      </c>
      <c r="BH281" s="173">
        <f>IF(N281="sníž. přenesená",J281,0)</f>
        <v>0</v>
      </c>
      <c r="BI281" s="173">
        <f>IF(N281="nulová",J281,0)</f>
        <v>0</v>
      </c>
      <c r="BJ281" s="18" t="s">
        <v>387</v>
      </c>
      <c r="BK281" s="173">
        <f>ROUND(I281*H281,2)</f>
        <v>0</v>
      </c>
      <c r="BL281" s="18" t="s">
        <v>567</v>
      </c>
      <c r="BM281" s="18" t="s">
        <v>861</v>
      </c>
    </row>
    <row r="282" spans="2:65" s="1" customFormat="1" ht="28.9" customHeight="1" x14ac:dyDescent="0.25">
      <c r="B282" s="35"/>
      <c r="D282" s="174" t="s">
        <v>569</v>
      </c>
      <c r="F282" s="175" t="s">
        <v>862</v>
      </c>
      <c r="I282" s="135"/>
      <c r="L282" s="35"/>
      <c r="M282" s="65"/>
      <c r="N282" s="36"/>
      <c r="O282" s="36"/>
      <c r="P282" s="36"/>
      <c r="Q282" s="36"/>
      <c r="R282" s="36"/>
      <c r="S282" s="36"/>
      <c r="T282" s="66"/>
      <c r="AT282" s="18" t="s">
        <v>569</v>
      </c>
      <c r="AU282" s="18" t="s">
        <v>445</v>
      </c>
    </row>
    <row r="283" spans="2:65" s="11" customFormat="1" ht="20.45" customHeight="1" x14ac:dyDescent="0.25">
      <c r="B283" s="176"/>
      <c r="D283" s="177" t="s">
        <v>571</v>
      </c>
      <c r="E283" s="178" t="s">
        <v>385</v>
      </c>
      <c r="F283" s="179" t="s">
        <v>512</v>
      </c>
      <c r="H283" s="180">
        <v>1146.971</v>
      </c>
      <c r="I283" s="181"/>
      <c r="L283" s="176"/>
      <c r="M283" s="182"/>
      <c r="N283" s="183"/>
      <c r="O283" s="183"/>
      <c r="P283" s="183"/>
      <c r="Q283" s="183"/>
      <c r="R283" s="183"/>
      <c r="S283" s="183"/>
      <c r="T283" s="184"/>
      <c r="AT283" s="185" t="s">
        <v>571</v>
      </c>
      <c r="AU283" s="185" t="s">
        <v>445</v>
      </c>
      <c r="AV283" s="11" t="s">
        <v>445</v>
      </c>
      <c r="AW283" s="11" t="s">
        <v>401</v>
      </c>
      <c r="AX283" s="11" t="s">
        <v>387</v>
      </c>
      <c r="AY283" s="185" t="s">
        <v>560</v>
      </c>
    </row>
    <row r="284" spans="2:65" s="1" customFormat="1" ht="20.45" customHeight="1" x14ac:dyDescent="0.25">
      <c r="B284" s="161"/>
      <c r="C284" s="162" t="s">
        <v>863</v>
      </c>
      <c r="D284" s="162" t="s">
        <v>562</v>
      </c>
      <c r="E284" s="163" t="s">
        <v>864</v>
      </c>
      <c r="F284" s="164" t="s">
        <v>865</v>
      </c>
      <c r="G284" s="165" t="s">
        <v>565</v>
      </c>
      <c r="H284" s="166">
        <v>103227.39</v>
      </c>
      <c r="I284" s="167"/>
      <c r="J284" s="168">
        <f>ROUND(I284*H284,2)</f>
        <v>0</v>
      </c>
      <c r="K284" s="164" t="s">
        <v>566</v>
      </c>
      <c r="L284" s="35"/>
      <c r="M284" s="169" t="s">
        <v>385</v>
      </c>
      <c r="N284" s="170" t="s">
        <v>408</v>
      </c>
      <c r="O284" s="36"/>
      <c r="P284" s="171">
        <f>O284*H284</f>
        <v>0</v>
      </c>
      <c r="Q284" s="171">
        <v>0</v>
      </c>
      <c r="R284" s="171">
        <f>Q284*H284</f>
        <v>0</v>
      </c>
      <c r="S284" s="171">
        <v>0</v>
      </c>
      <c r="T284" s="172">
        <f>S284*H284</f>
        <v>0</v>
      </c>
      <c r="AR284" s="18" t="s">
        <v>567</v>
      </c>
      <c r="AT284" s="18" t="s">
        <v>562</v>
      </c>
      <c r="AU284" s="18" t="s">
        <v>445</v>
      </c>
      <c r="AY284" s="18" t="s">
        <v>560</v>
      </c>
      <c r="BE284" s="173">
        <f>IF(N284="základní",J284,0)</f>
        <v>0</v>
      </c>
      <c r="BF284" s="173">
        <f>IF(N284="snížená",J284,0)</f>
        <v>0</v>
      </c>
      <c r="BG284" s="173">
        <f>IF(N284="zákl. přenesená",J284,0)</f>
        <v>0</v>
      </c>
      <c r="BH284" s="173">
        <f>IF(N284="sníž. přenesená",J284,0)</f>
        <v>0</v>
      </c>
      <c r="BI284" s="173">
        <f>IF(N284="nulová",J284,0)</f>
        <v>0</v>
      </c>
      <c r="BJ284" s="18" t="s">
        <v>387</v>
      </c>
      <c r="BK284" s="173">
        <f>ROUND(I284*H284,2)</f>
        <v>0</v>
      </c>
      <c r="BL284" s="18" t="s">
        <v>567</v>
      </c>
      <c r="BM284" s="18" t="s">
        <v>866</v>
      </c>
    </row>
    <row r="285" spans="2:65" s="1" customFormat="1" ht="28.9" customHeight="1" x14ac:dyDescent="0.25">
      <c r="B285" s="35"/>
      <c r="D285" s="174" t="s">
        <v>569</v>
      </c>
      <c r="F285" s="175" t="s">
        <v>867</v>
      </c>
      <c r="I285" s="135"/>
      <c r="L285" s="35"/>
      <c r="M285" s="65"/>
      <c r="N285" s="36"/>
      <c r="O285" s="36"/>
      <c r="P285" s="36"/>
      <c r="Q285" s="36"/>
      <c r="R285" s="36"/>
      <c r="S285" s="36"/>
      <c r="T285" s="66"/>
      <c r="AT285" s="18" t="s">
        <v>569</v>
      </c>
      <c r="AU285" s="18" t="s">
        <v>445</v>
      </c>
    </row>
    <row r="286" spans="2:65" s="11" customFormat="1" ht="20.45" customHeight="1" x14ac:dyDescent="0.25">
      <c r="B286" s="176"/>
      <c r="D286" s="177" t="s">
        <v>571</v>
      </c>
      <c r="E286" s="178" t="s">
        <v>385</v>
      </c>
      <c r="F286" s="179" t="s">
        <v>868</v>
      </c>
      <c r="H286" s="180">
        <v>103227.39</v>
      </c>
      <c r="I286" s="181"/>
      <c r="L286" s="176"/>
      <c r="M286" s="182"/>
      <c r="N286" s="183"/>
      <c r="O286" s="183"/>
      <c r="P286" s="183"/>
      <c r="Q286" s="183"/>
      <c r="R286" s="183"/>
      <c r="S286" s="183"/>
      <c r="T286" s="184"/>
      <c r="AT286" s="185" t="s">
        <v>571</v>
      </c>
      <c r="AU286" s="185" t="s">
        <v>445</v>
      </c>
      <c r="AV286" s="11" t="s">
        <v>445</v>
      </c>
      <c r="AW286" s="11" t="s">
        <v>401</v>
      </c>
      <c r="AX286" s="11" t="s">
        <v>387</v>
      </c>
      <c r="AY286" s="185" t="s">
        <v>560</v>
      </c>
    </row>
    <row r="287" spans="2:65" s="1" customFormat="1" ht="20.45" customHeight="1" x14ac:dyDescent="0.25">
      <c r="B287" s="161"/>
      <c r="C287" s="162" t="s">
        <v>869</v>
      </c>
      <c r="D287" s="162" t="s">
        <v>562</v>
      </c>
      <c r="E287" s="163" t="s">
        <v>870</v>
      </c>
      <c r="F287" s="164" t="s">
        <v>871</v>
      </c>
      <c r="G287" s="165" t="s">
        <v>565</v>
      </c>
      <c r="H287" s="166">
        <v>1146.971</v>
      </c>
      <c r="I287" s="167"/>
      <c r="J287" s="168">
        <f>ROUND(I287*H287,2)</f>
        <v>0</v>
      </c>
      <c r="K287" s="164" t="s">
        <v>566</v>
      </c>
      <c r="L287" s="35"/>
      <c r="M287" s="169" t="s">
        <v>385</v>
      </c>
      <c r="N287" s="170" t="s">
        <v>408</v>
      </c>
      <c r="O287" s="36"/>
      <c r="P287" s="171">
        <f>O287*H287</f>
        <v>0</v>
      </c>
      <c r="Q287" s="171">
        <v>0</v>
      </c>
      <c r="R287" s="171">
        <f>Q287*H287</f>
        <v>0</v>
      </c>
      <c r="S287" s="171">
        <v>0</v>
      </c>
      <c r="T287" s="172">
        <f>S287*H287</f>
        <v>0</v>
      </c>
      <c r="AR287" s="18" t="s">
        <v>567</v>
      </c>
      <c r="AT287" s="18" t="s">
        <v>562</v>
      </c>
      <c r="AU287" s="18" t="s">
        <v>445</v>
      </c>
      <c r="AY287" s="18" t="s">
        <v>560</v>
      </c>
      <c r="BE287" s="173">
        <f>IF(N287="základní",J287,0)</f>
        <v>0</v>
      </c>
      <c r="BF287" s="173">
        <f>IF(N287="snížená",J287,0)</f>
        <v>0</v>
      </c>
      <c r="BG287" s="173">
        <f>IF(N287="zákl. přenesená",J287,0)</f>
        <v>0</v>
      </c>
      <c r="BH287" s="173">
        <f>IF(N287="sníž. přenesená",J287,0)</f>
        <v>0</v>
      </c>
      <c r="BI287" s="173">
        <f>IF(N287="nulová",J287,0)</f>
        <v>0</v>
      </c>
      <c r="BJ287" s="18" t="s">
        <v>387</v>
      </c>
      <c r="BK287" s="173">
        <f>ROUND(I287*H287,2)</f>
        <v>0</v>
      </c>
      <c r="BL287" s="18" t="s">
        <v>567</v>
      </c>
      <c r="BM287" s="18" t="s">
        <v>872</v>
      </c>
    </row>
    <row r="288" spans="2:65" s="1" customFormat="1" ht="28.9" customHeight="1" x14ac:dyDescent="0.25">
      <c r="B288" s="35"/>
      <c r="D288" s="174" t="s">
        <v>569</v>
      </c>
      <c r="F288" s="175" t="s">
        <v>873</v>
      </c>
      <c r="I288" s="135"/>
      <c r="L288" s="35"/>
      <c r="M288" s="65"/>
      <c r="N288" s="36"/>
      <c r="O288" s="36"/>
      <c r="P288" s="36"/>
      <c r="Q288" s="36"/>
      <c r="R288" s="36"/>
      <c r="S288" s="36"/>
      <c r="T288" s="66"/>
      <c r="AT288" s="18" t="s">
        <v>569</v>
      </c>
      <c r="AU288" s="18" t="s">
        <v>445</v>
      </c>
    </row>
    <row r="289" spans="2:65" s="11" customFormat="1" ht="20.45" customHeight="1" x14ac:dyDescent="0.25">
      <c r="B289" s="176"/>
      <c r="D289" s="177" t="s">
        <v>571</v>
      </c>
      <c r="E289" s="178" t="s">
        <v>385</v>
      </c>
      <c r="F289" s="179" t="s">
        <v>512</v>
      </c>
      <c r="H289" s="180">
        <v>1146.971</v>
      </c>
      <c r="I289" s="181"/>
      <c r="L289" s="176"/>
      <c r="M289" s="182"/>
      <c r="N289" s="183"/>
      <c r="O289" s="183"/>
      <c r="P289" s="183"/>
      <c r="Q289" s="183"/>
      <c r="R289" s="183"/>
      <c r="S289" s="183"/>
      <c r="T289" s="184"/>
      <c r="AT289" s="185" t="s">
        <v>571</v>
      </c>
      <c r="AU289" s="185" t="s">
        <v>445</v>
      </c>
      <c r="AV289" s="11" t="s">
        <v>445</v>
      </c>
      <c r="AW289" s="11" t="s">
        <v>401</v>
      </c>
      <c r="AX289" s="11" t="s">
        <v>387</v>
      </c>
      <c r="AY289" s="185" t="s">
        <v>560</v>
      </c>
    </row>
    <row r="290" spans="2:65" s="1" customFormat="1" ht="20.45" customHeight="1" x14ac:dyDescent="0.25">
      <c r="B290" s="161"/>
      <c r="C290" s="162" t="s">
        <v>874</v>
      </c>
      <c r="D290" s="162" t="s">
        <v>562</v>
      </c>
      <c r="E290" s="163" t="s">
        <v>875</v>
      </c>
      <c r="F290" s="164" t="s">
        <v>876</v>
      </c>
      <c r="G290" s="165" t="s">
        <v>565</v>
      </c>
      <c r="H290" s="166">
        <v>19.376999999999999</v>
      </c>
      <c r="I290" s="167"/>
      <c r="J290" s="168">
        <f>ROUND(I290*H290,2)</f>
        <v>0</v>
      </c>
      <c r="K290" s="164" t="s">
        <v>385</v>
      </c>
      <c r="L290" s="35"/>
      <c r="M290" s="169" t="s">
        <v>385</v>
      </c>
      <c r="N290" s="170" t="s">
        <v>408</v>
      </c>
      <c r="O290" s="36"/>
      <c r="P290" s="171">
        <f>O290*H290</f>
        <v>0</v>
      </c>
      <c r="Q290" s="171">
        <v>0</v>
      </c>
      <c r="R290" s="171">
        <f>Q290*H290</f>
        <v>0</v>
      </c>
      <c r="S290" s="171">
        <v>0</v>
      </c>
      <c r="T290" s="172">
        <f>S290*H290</f>
        <v>0</v>
      </c>
      <c r="AR290" s="18" t="s">
        <v>567</v>
      </c>
      <c r="AT290" s="18" t="s">
        <v>562</v>
      </c>
      <c r="AU290" s="18" t="s">
        <v>445</v>
      </c>
      <c r="AY290" s="18" t="s">
        <v>560</v>
      </c>
      <c r="BE290" s="173">
        <f>IF(N290="základní",J290,0)</f>
        <v>0</v>
      </c>
      <c r="BF290" s="173">
        <f>IF(N290="snížená",J290,0)</f>
        <v>0</v>
      </c>
      <c r="BG290" s="173">
        <f>IF(N290="zákl. přenesená",J290,0)</f>
        <v>0</v>
      </c>
      <c r="BH290" s="173">
        <f>IF(N290="sníž. přenesená",J290,0)</f>
        <v>0</v>
      </c>
      <c r="BI290" s="173">
        <f>IF(N290="nulová",J290,0)</f>
        <v>0</v>
      </c>
      <c r="BJ290" s="18" t="s">
        <v>387</v>
      </c>
      <c r="BK290" s="173">
        <f>ROUND(I290*H290,2)</f>
        <v>0</v>
      </c>
      <c r="BL290" s="18" t="s">
        <v>567</v>
      </c>
      <c r="BM290" s="18" t="s">
        <v>877</v>
      </c>
    </row>
    <row r="291" spans="2:65" s="11" customFormat="1" ht="20.45" customHeight="1" x14ac:dyDescent="0.25">
      <c r="B291" s="176"/>
      <c r="D291" s="177" t="s">
        <v>571</v>
      </c>
      <c r="E291" s="178" t="s">
        <v>385</v>
      </c>
      <c r="F291" s="179" t="s">
        <v>491</v>
      </c>
      <c r="H291" s="180">
        <v>19.376999999999999</v>
      </c>
      <c r="I291" s="181"/>
      <c r="L291" s="176"/>
      <c r="M291" s="182"/>
      <c r="N291" s="183"/>
      <c r="O291" s="183"/>
      <c r="P291" s="183"/>
      <c r="Q291" s="183"/>
      <c r="R291" s="183"/>
      <c r="S291" s="183"/>
      <c r="T291" s="184"/>
      <c r="AT291" s="185" t="s">
        <v>571</v>
      </c>
      <c r="AU291" s="185" t="s">
        <v>445</v>
      </c>
      <c r="AV291" s="11" t="s">
        <v>445</v>
      </c>
      <c r="AW291" s="11" t="s">
        <v>401</v>
      </c>
      <c r="AX291" s="11" t="s">
        <v>387</v>
      </c>
      <c r="AY291" s="185" t="s">
        <v>560</v>
      </c>
    </row>
    <row r="292" spans="2:65" s="1" customFormat="1" ht="20.45" customHeight="1" x14ac:dyDescent="0.25">
      <c r="B292" s="161"/>
      <c r="C292" s="162" t="s">
        <v>878</v>
      </c>
      <c r="D292" s="162" t="s">
        <v>562</v>
      </c>
      <c r="E292" s="163" t="s">
        <v>879</v>
      </c>
      <c r="F292" s="164" t="s">
        <v>880</v>
      </c>
      <c r="G292" s="165" t="s">
        <v>881</v>
      </c>
      <c r="H292" s="166">
        <v>6</v>
      </c>
      <c r="I292" s="167"/>
      <c r="J292" s="168">
        <f>ROUND(I292*H292,2)</f>
        <v>0</v>
      </c>
      <c r="K292" s="164" t="s">
        <v>385</v>
      </c>
      <c r="L292" s="35"/>
      <c r="M292" s="169" t="s">
        <v>385</v>
      </c>
      <c r="N292" s="170" t="s">
        <v>408</v>
      </c>
      <c r="O292" s="36"/>
      <c r="P292" s="171">
        <f>O292*H292</f>
        <v>0</v>
      </c>
      <c r="Q292" s="171">
        <v>0</v>
      </c>
      <c r="R292" s="171">
        <f>Q292*H292</f>
        <v>0</v>
      </c>
      <c r="S292" s="171">
        <v>0</v>
      </c>
      <c r="T292" s="172">
        <f>S292*H292</f>
        <v>0</v>
      </c>
      <c r="AR292" s="18" t="s">
        <v>567</v>
      </c>
      <c r="AT292" s="18" t="s">
        <v>562</v>
      </c>
      <c r="AU292" s="18" t="s">
        <v>445</v>
      </c>
      <c r="AY292" s="18" t="s">
        <v>560</v>
      </c>
      <c r="BE292" s="173">
        <f>IF(N292="základní",J292,0)</f>
        <v>0</v>
      </c>
      <c r="BF292" s="173">
        <f>IF(N292="snížená",J292,0)</f>
        <v>0</v>
      </c>
      <c r="BG292" s="173">
        <f>IF(N292="zákl. přenesená",J292,0)</f>
        <v>0</v>
      </c>
      <c r="BH292" s="173">
        <f>IF(N292="sníž. přenesená",J292,0)</f>
        <v>0</v>
      </c>
      <c r="BI292" s="173">
        <f>IF(N292="nulová",J292,0)</f>
        <v>0</v>
      </c>
      <c r="BJ292" s="18" t="s">
        <v>387</v>
      </c>
      <c r="BK292" s="173">
        <f>ROUND(I292*H292,2)</f>
        <v>0</v>
      </c>
      <c r="BL292" s="18" t="s">
        <v>567</v>
      </c>
      <c r="BM292" s="18" t="s">
        <v>882</v>
      </c>
    </row>
    <row r="293" spans="2:65" s="11" customFormat="1" ht="20.45" customHeight="1" x14ac:dyDescent="0.25">
      <c r="B293" s="176"/>
      <c r="D293" s="177" t="s">
        <v>571</v>
      </c>
      <c r="E293" s="178" t="s">
        <v>385</v>
      </c>
      <c r="F293" s="179" t="s">
        <v>595</v>
      </c>
      <c r="H293" s="180">
        <v>6</v>
      </c>
      <c r="I293" s="181"/>
      <c r="L293" s="176"/>
      <c r="M293" s="182"/>
      <c r="N293" s="183"/>
      <c r="O293" s="183"/>
      <c r="P293" s="183"/>
      <c r="Q293" s="183"/>
      <c r="R293" s="183"/>
      <c r="S293" s="183"/>
      <c r="T293" s="184"/>
      <c r="AT293" s="185" t="s">
        <v>571</v>
      </c>
      <c r="AU293" s="185" t="s">
        <v>445</v>
      </c>
      <c r="AV293" s="11" t="s">
        <v>445</v>
      </c>
      <c r="AW293" s="11" t="s">
        <v>401</v>
      </c>
      <c r="AX293" s="11" t="s">
        <v>387</v>
      </c>
      <c r="AY293" s="185" t="s">
        <v>560</v>
      </c>
    </row>
    <row r="294" spans="2:65" s="1" customFormat="1" ht="20.45" customHeight="1" x14ac:dyDescent="0.25">
      <c r="B294" s="161"/>
      <c r="C294" s="162" t="s">
        <v>883</v>
      </c>
      <c r="D294" s="162" t="s">
        <v>562</v>
      </c>
      <c r="E294" s="163" t="s">
        <v>884</v>
      </c>
      <c r="F294" s="164" t="s">
        <v>885</v>
      </c>
      <c r="G294" s="165" t="s">
        <v>820</v>
      </c>
      <c r="H294" s="166">
        <v>1</v>
      </c>
      <c r="I294" s="167"/>
      <c r="J294" s="168">
        <f>ROUND(I294*H294,2)</f>
        <v>0</v>
      </c>
      <c r="K294" s="164" t="s">
        <v>385</v>
      </c>
      <c r="L294" s="35"/>
      <c r="M294" s="169" t="s">
        <v>385</v>
      </c>
      <c r="N294" s="170" t="s">
        <v>408</v>
      </c>
      <c r="O294" s="36"/>
      <c r="P294" s="171">
        <f>O294*H294</f>
        <v>0</v>
      </c>
      <c r="Q294" s="171">
        <v>0</v>
      </c>
      <c r="R294" s="171">
        <f>Q294*H294</f>
        <v>0</v>
      </c>
      <c r="S294" s="171">
        <v>0</v>
      </c>
      <c r="T294" s="172">
        <f>S294*H294</f>
        <v>0</v>
      </c>
      <c r="AR294" s="18" t="s">
        <v>567</v>
      </c>
      <c r="AT294" s="18" t="s">
        <v>562</v>
      </c>
      <c r="AU294" s="18" t="s">
        <v>445</v>
      </c>
      <c r="AY294" s="18" t="s">
        <v>560</v>
      </c>
      <c r="BE294" s="173">
        <f>IF(N294="základní",J294,0)</f>
        <v>0</v>
      </c>
      <c r="BF294" s="173">
        <f>IF(N294="snížená",J294,0)</f>
        <v>0</v>
      </c>
      <c r="BG294" s="173">
        <f>IF(N294="zákl. přenesená",J294,0)</f>
        <v>0</v>
      </c>
      <c r="BH294" s="173">
        <f>IF(N294="sníž. přenesená",J294,0)</f>
        <v>0</v>
      </c>
      <c r="BI294" s="173">
        <f>IF(N294="nulová",J294,0)</f>
        <v>0</v>
      </c>
      <c r="BJ294" s="18" t="s">
        <v>387</v>
      </c>
      <c r="BK294" s="173">
        <f>ROUND(I294*H294,2)</f>
        <v>0</v>
      </c>
      <c r="BL294" s="18" t="s">
        <v>567</v>
      </c>
      <c r="BM294" s="18" t="s">
        <v>886</v>
      </c>
    </row>
    <row r="295" spans="2:65" s="11" customFormat="1" ht="20.45" customHeight="1" x14ac:dyDescent="0.25">
      <c r="B295" s="176"/>
      <c r="D295" s="177" t="s">
        <v>571</v>
      </c>
      <c r="E295" s="178" t="s">
        <v>385</v>
      </c>
      <c r="F295" s="179" t="s">
        <v>387</v>
      </c>
      <c r="H295" s="180">
        <v>1</v>
      </c>
      <c r="I295" s="181"/>
      <c r="L295" s="176"/>
      <c r="M295" s="182"/>
      <c r="N295" s="183"/>
      <c r="O295" s="183"/>
      <c r="P295" s="183"/>
      <c r="Q295" s="183"/>
      <c r="R295" s="183"/>
      <c r="S295" s="183"/>
      <c r="T295" s="184"/>
      <c r="AT295" s="185" t="s">
        <v>571</v>
      </c>
      <c r="AU295" s="185" t="s">
        <v>445</v>
      </c>
      <c r="AV295" s="11" t="s">
        <v>445</v>
      </c>
      <c r="AW295" s="11" t="s">
        <v>401</v>
      </c>
      <c r="AX295" s="11" t="s">
        <v>387</v>
      </c>
      <c r="AY295" s="185" t="s">
        <v>560</v>
      </c>
    </row>
    <row r="296" spans="2:65" s="1" customFormat="1" ht="20.45" customHeight="1" x14ac:dyDescent="0.25">
      <c r="B296" s="161"/>
      <c r="C296" s="162" t="s">
        <v>887</v>
      </c>
      <c r="D296" s="162" t="s">
        <v>562</v>
      </c>
      <c r="E296" s="163" t="s">
        <v>888</v>
      </c>
      <c r="F296" s="164" t="s">
        <v>889</v>
      </c>
      <c r="G296" s="165" t="s">
        <v>565</v>
      </c>
      <c r="H296" s="166">
        <v>118.29</v>
      </c>
      <c r="I296" s="167"/>
      <c r="J296" s="168">
        <f>ROUND(I296*H296,2)</f>
        <v>0</v>
      </c>
      <c r="K296" s="164" t="s">
        <v>385</v>
      </c>
      <c r="L296" s="35"/>
      <c r="M296" s="169" t="s">
        <v>385</v>
      </c>
      <c r="N296" s="170" t="s">
        <v>408</v>
      </c>
      <c r="O296" s="36"/>
      <c r="P296" s="171">
        <f>O296*H296</f>
        <v>0</v>
      </c>
      <c r="Q296" s="171">
        <v>0</v>
      </c>
      <c r="R296" s="171">
        <f>Q296*H296</f>
        <v>0</v>
      </c>
      <c r="S296" s="171">
        <v>0</v>
      </c>
      <c r="T296" s="172">
        <f>S296*H296</f>
        <v>0</v>
      </c>
      <c r="AR296" s="18" t="s">
        <v>567</v>
      </c>
      <c r="AT296" s="18" t="s">
        <v>562</v>
      </c>
      <c r="AU296" s="18" t="s">
        <v>445</v>
      </c>
      <c r="AY296" s="18" t="s">
        <v>560</v>
      </c>
      <c r="BE296" s="173">
        <f>IF(N296="základní",J296,0)</f>
        <v>0</v>
      </c>
      <c r="BF296" s="173">
        <f>IF(N296="snížená",J296,0)</f>
        <v>0</v>
      </c>
      <c r="BG296" s="173">
        <f>IF(N296="zákl. přenesená",J296,0)</f>
        <v>0</v>
      </c>
      <c r="BH296" s="173">
        <f>IF(N296="sníž. přenesená",J296,0)</f>
        <v>0</v>
      </c>
      <c r="BI296" s="173">
        <f>IF(N296="nulová",J296,0)</f>
        <v>0</v>
      </c>
      <c r="BJ296" s="18" t="s">
        <v>387</v>
      </c>
      <c r="BK296" s="173">
        <f>ROUND(I296*H296,2)</f>
        <v>0</v>
      </c>
      <c r="BL296" s="18" t="s">
        <v>567</v>
      </c>
      <c r="BM296" s="18" t="s">
        <v>890</v>
      </c>
    </row>
    <row r="297" spans="2:65" s="1" customFormat="1" ht="20.45" customHeight="1" x14ac:dyDescent="0.25">
      <c r="B297" s="161"/>
      <c r="C297" s="162" t="s">
        <v>891</v>
      </c>
      <c r="D297" s="162" t="s">
        <v>562</v>
      </c>
      <c r="E297" s="163" t="s">
        <v>892</v>
      </c>
      <c r="F297" s="164" t="s">
        <v>893</v>
      </c>
      <c r="G297" s="165" t="s">
        <v>565</v>
      </c>
      <c r="H297" s="166">
        <v>6.3</v>
      </c>
      <c r="I297" s="167"/>
      <c r="J297" s="168">
        <f>ROUND(I297*H297,2)</f>
        <v>0</v>
      </c>
      <c r="K297" s="164" t="s">
        <v>385</v>
      </c>
      <c r="L297" s="35"/>
      <c r="M297" s="169" t="s">
        <v>385</v>
      </c>
      <c r="N297" s="170" t="s">
        <v>408</v>
      </c>
      <c r="O297" s="36"/>
      <c r="P297" s="171">
        <f>O297*H297</f>
        <v>0</v>
      </c>
      <c r="Q297" s="171">
        <v>0</v>
      </c>
      <c r="R297" s="171">
        <f>Q297*H297</f>
        <v>0</v>
      </c>
      <c r="S297" s="171">
        <v>6.0000000000000001E-3</v>
      </c>
      <c r="T297" s="172">
        <f>S297*H297</f>
        <v>3.78E-2</v>
      </c>
      <c r="AR297" s="18" t="s">
        <v>567</v>
      </c>
      <c r="AT297" s="18" t="s">
        <v>562</v>
      </c>
      <c r="AU297" s="18" t="s">
        <v>445</v>
      </c>
      <c r="AY297" s="18" t="s">
        <v>560</v>
      </c>
      <c r="BE297" s="173">
        <f>IF(N297="základní",J297,0)</f>
        <v>0</v>
      </c>
      <c r="BF297" s="173">
        <f>IF(N297="snížená",J297,0)</f>
        <v>0</v>
      </c>
      <c r="BG297" s="173">
        <f>IF(N297="zákl. přenesená",J297,0)</f>
        <v>0</v>
      </c>
      <c r="BH297" s="173">
        <f>IF(N297="sníž. přenesená",J297,0)</f>
        <v>0</v>
      </c>
      <c r="BI297" s="173">
        <f>IF(N297="nulová",J297,0)</f>
        <v>0</v>
      </c>
      <c r="BJ297" s="18" t="s">
        <v>387</v>
      </c>
      <c r="BK297" s="173">
        <f>ROUND(I297*H297,2)</f>
        <v>0</v>
      </c>
      <c r="BL297" s="18" t="s">
        <v>567</v>
      </c>
      <c r="BM297" s="18" t="s">
        <v>894</v>
      </c>
    </row>
    <row r="298" spans="2:65" s="1" customFormat="1" ht="28.9" customHeight="1" x14ac:dyDescent="0.25">
      <c r="B298" s="35"/>
      <c r="D298" s="174" t="s">
        <v>569</v>
      </c>
      <c r="F298" s="175" t="s">
        <v>895</v>
      </c>
      <c r="I298" s="135"/>
      <c r="L298" s="35"/>
      <c r="M298" s="65"/>
      <c r="N298" s="36"/>
      <c r="O298" s="36"/>
      <c r="P298" s="36"/>
      <c r="Q298" s="36"/>
      <c r="R298" s="36"/>
      <c r="S298" s="36"/>
      <c r="T298" s="66"/>
      <c r="AT298" s="18" t="s">
        <v>569</v>
      </c>
      <c r="AU298" s="18" t="s">
        <v>445</v>
      </c>
    </row>
    <row r="299" spans="2:65" s="11" customFormat="1" ht="20.45" customHeight="1" x14ac:dyDescent="0.25">
      <c r="B299" s="176"/>
      <c r="D299" s="177" t="s">
        <v>571</v>
      </c>
      <c r="E299" s="178" t="s">
        <v>475</v>
      </c>
      <c r="F299" s="179" t="s">
        <v>896</v>
      </c>
      <c r="H299" s="180">
        <v>6.3</v>
      </c>
      <c r="I299" s="181"/>
      <c r="L299" s="176"/>
      <c r="M299" s="182"/>
      <c r="N299" s="183"/>
      <c r="O299" s="183"/>
      <c r="P299" s="183"/>
      <c r="Q299" s="183"/>
      <c r="R299" s="183"/>
      <c r="S299" s="183"/>
      <c r="T299" s="184"/>
      <c r="AT299" s="185" t="s">
        <v>571</v>
      </c>
      <c r="AU299" s="185" t="s">
        <v>445</v>
      </c>
      <c r="AV299" s="11" t="s">
        <v>445</v>
      </c>
      <c r="AW299" s="11" t="s">
        <v>401</v>
      </c>
      <c r="AX299" s="11" t="s">
        <v>387</v>
      </c>
      <c r="AY299" s="185" t="s">
        <v>560</v>
      </c>
    </row>
    <row r="300" spans="2:65" s="1" customFormat="1" ht="20.45" customHeight="1" x14ac:dyDescent="0.25">
      <c r="B300" s="161"/>
      <c r="C300" s="162" t="s">
        <v>897</v>
      </c>
      <c r="D300" s="162" t="s">
        <v>562</v>
      </c>
      <c r="E300" s="163" t="s">
        <v>898</v>
      </c>
      <c r="F300" s="164" t="s">
        <v>899</v>
      </c>
      <c r="G300" s="165" t="s">
        <v>820</v>
      </c>
      <c r="H300" s="166">
        <v>14</v>
      </c>
      <c r="I300" s="167"/>
      <c r="J300" s="168">
        <f>ROUND(I300*H300,2)</f>
        <v>0</v>
      </c>
      <c r="K300" s="164" t="s">
        <v>566</v>
      </c>
      <c r="L300" s="35"/>
      <c r="M300" s="169" t="s">
        <v>385</v>
      </c>
      <c r="N300" s="170" t="s">
        <v>408</v>
      </c>
      <c r="O300" s="36"/>
      <c r="P300" s="171">
        <f>O300*H300</f>
        <v>0</v>
      </c>
      <c r="Q300" s="171">
        <v>0</v>
      </c>
      <c r="R300" s="171">
        <f>Q300*H300</f>
        <v>0</v>
      </c>
      <c r="S300" s="171">
        <v>8.9999999999999993E-3</v>
      </c>
      <c r="T300" s="172">
        <f>S300*H300</f>
        <v>0.126</v>
      </c>
      <c r="AR300" s="18" t="s">
        <v>567</v>
      </c>
      <c r="AT300" s="18" t="s">
        <v>562</v>
      </c>
      <c r="AU300" s="18" t="s">
        <v>445</v>
      </c>
      <c r="AY300" s="18" t="s">
        <v>560</v>
      </c>
      <c r="BE300" s="173">
        <f>IF(N300="základní",J300,0)</f>
        <v>0</v>
      </c>
      <c r="BF300" s="173">
        <f>IF(N300="snížená",J300,0)</f>
        <v>0</v>
      </c>
      <c r="BG300" s="173">
        <f>IF(N300="zákl. přenesená",J300,0)</f>
        <v>0</v>
      </c>
      <c r="BH300" s="173">
        <f>IF(N300="sníž. přenesená",J300,0)</f>
        <v>0</v>
      </c>
      <c r="BI300" s="173">
        <f>IF(N300="nulová",J300,0)</f>
        <v>0</v>
      </c>
      <c r="BJ300" s="18" t="s">
        <v>387</v>
      </c>
      <c r="BK300" s="173">
        <f>ROUND(I300*H300,2)</f>
        <v>0</v>
      </c>
      <c r="BL300" s="18" t="s">
        <v>567</v>
      </c>
      <c r="BM300" s="18" t="s">
        <v>900</v>
      </c>
    </row>
    <row r="301" spans="2:65" s="11" customFormat="1" ht="20.45" customHeight="1" x14ac:dyDescent="0.25">
      <c r="B301" s="176"/>
      <c r="D301" s="177" t="s">
        <v>571</v>
      </c>
      <c r="E301" s="178" t="s">
        <v>385</v>
      </c>
      <c r="F301" s="179" t="s">
        <v>901</v>
      </c>
      <c r="H301" s="180">
        <v>14</v>
      </c>
      <c r="I301" s="181"/>
      <c r="L301" s="176"/>
      <c r="M301" s="182"/>
      <c r="N301" s="183"/>
      <c r="O301" s="183"/>
      <c r="P301" s="183"/>
      <c r="Q301" s="183"/>
      <c r="R301" s="183"/>
      <c r="S301" s="183"/>
      <c r="T301" s="184"/>
      <c r="AT301" s="185" t="s">
        <v>571</v>
      </c>
      <c r="AU301" s="185" t="s">
        <v>445</v>
      </c>
      <c r="AV301" s="11" t="s">
        <v>445</v>
      </c>
      <c r="AW301" s="11" t="s">
        <v>401</v>
      </c>
      <c r="AX301" s="11" t="s">
        <v>387</v>
      </c>
      <c r="AY301" s="185" t="s">
        <v>560</v>
      </c>
    </row>
    <row r="302" spans="2:65" s="1" customFormat="1" ht="28.9" customHeight="1" x14ac:dyDescent="0.25">
      <c r="B302" s="161"/>
      <c r="C302" s="162" t="s">
        <v>902</v>
      </c>
      <c r="D302" s="162" t="s">
        <v>562</v>
      </c>
      <c r="E302" s="163" t="s">
        <v>903</v>
      </c>
      <c r="F302" s="164" t="s">
        <v>904</v>
      </c>
      <c r="G302" s="165" t="s">
        <v>565</v>
      </c>
      <c r="H302" s="166">
        <v>404.68</v>
      </c>
      <c r="I302" s="167"/>
      <c r="J302" s="168">
        <f>ROUND(I302*H302,2)</f>
        <v>0</v>
      </c>
      <c r="K302" s="164" t="s">
        <v>566</v>
      </c>
      <c r="L302" s="35"/>
      <c r="M302" s="169" t="s">
        <v>385</v>
      </c>
      <c r="N302" s="170" t="s">
        <v>408</v>
      </c>
      <c r="O302" s="36"/>
      <c r="P302" s="171">
        <f>O302*H302</f>
        <v>0</v>
      </c>
      <c r="Q302" s="171">
        <v>0</v>
      </c>
      <c r="R302" s="171">
        <f>Q302*H302</f>
        <v>0</v>
      </c>
      <c r="S302" s="171">
        <v>1.6E-2</v>
      </c>
      <c r="T302" s="172">
        <f>S302*H302</f>
        <v>6.4748800000000006</v>
      </c>
      <c r="AR302" s="18" t="s">
        <v>567</v>
      </c>
      <c r="AT302" s="18" t="s">
        <v>562</v>
      </c>
      <c r="AU302" s="18" t="s">
        <v>445</v>
      </c>
      <c r="AY302" s="18" t="s">
        <v>560</v>
      </c>
      <c r="BE302" s="173">
        <f>IF(N302="základní",J302,0)</f>
        <v>0</v>
      </c>
      <c r="BF302" s="173">
        <f>IF(N302="snížená",J302,0)</f>
        <v>0</v>
      </c>
      <c r="BG302" s="173">
        <f>IF(N302="zákl. přenesená",J302,0)</f>
        <v>0</v>
      </c>
      <c r="BH302" s="173">
        <f>IF(N302="sníž. přenesená",J302,0)</f>
        <v>0</v>
      </c>
      <c r="BI302" s="173">
        <f>IF(N302="nulová",J302,0)</f>
        <v>0</v>
      </c>
      <c r="BJ302" s="18" t="s">
        <v>387</v>
      </c>
      <c r="BK302" s="173">
        <f>ROUND(I302*H302,2)</f>
        <v>0</v>
      </c>
      <c r="BL302" s="18" t="s">
        <v>567</v>
      </c>
      <c r="BM302" s="18" t="s">
        <v>905</v>
      </c>
    </row>
    <row r="303" spans="2:65" s="1" customFormat="1" ht="40.15" customHeight="1" x14ac:dyDescent="0.25">
      <c r="B303" s="35"/>
      <c r="D303" s="174" t="s">
        <v>569</v>
      </c>
      <c r="F303" s="175" t="s">
        <v>906</v>
      </c>
      <c r="I303" s="135"/>
      <c r="L303" s="35"/>
      <c r="M303" s="65"/>
      <c r="N303" s="36"/>
      <c r="O303" s="36"/>
      <c r="P303" s="36"/>
      <c r="Q303" s="36"/>
      <c r="R303" s="36"/>
      <c r="S303" s="36"/>
      <c r="T303" s="66"/>
      <c r="AT303" s="18" t="s">
        <v>569</v>
      </c>
      <c r="AU303" s="18" t="s">
        <v>445</v>
      </c>
    </row>
    <row r="304" spans="2:65" s="11" customFormat="1" ht="20.45" customHeight="1" x14ac:dyDescent="0.25">
      <c r="B304" s="176"/>
      <c r="D304" s="177" t="s">
        <v>571</v>
      </c>
      <c r="E304" s="178" t="s">
        <v>510</v>
      </c>
      <c r="F304" s="179" t="s">
        <v>907</v>
      </c>
      <c r="H304" s="180">
        <v>404.68</v>
      </c>
      <c r="I304" s="181"/>
      <c r="L304" s="176"/>
      <c r="M304" s="182"/>
      <c r="N304" s="183"/>
      <c r="O304" s="183"/>
      <c r="P304" s="183"/>
      <c r="Q304" s="183"/>
      <c r="R304" s="183"/>
      <c r="S304" s="183"/>
      <c r="T304" s="184"/>
      <c r="AT304" s="185" t="s">
        <v>571</v>
      </c>
      <c r="AU304" s="185" t="s">
        <v>445</v>
      </c>
      <c r="AV304" s="11" t="s">
        <v>445</v>
      </c>
      <c r="AW304" s="11" t="s">
        <v>401</v>
      </c>
      <c r="AX304" s="11" t="s">
        <v>387</v>
      </c>
      <c r="AY304" s="185" t="s">
        <v>560</v>
      </c>
    </row>
    <row r="305" spans="2:65" s="1" customFormat="1" ht="20.45" customHeight="1" x14ac:dyDescent="0.25">
      <c r="B305" s="161"/>
      <c r="C305" s="162" t="s">
        <v>908</v>
      </c>
      <c r="D305" s="162" t="s">
        <v>562</v>
      </c>
      <c r="E305" s="163" t="s">
        <v>909</v>
      </c>
      <c r="F305" s="164" t="s">
        <v>910</v>
      </c>
      <c r="G305" s="165" t="s">
        <v>565</v>
      </c>
      <c r="H305" s="166">
        <v>25.757999999999999</v>
      </c>
      <c r="I305" s="167"/>
      <c r="J305" s="168">
        <f>ROUND(I305*H305,2)</f>
        <v>0</v>
      </c>
      <c r="K305" s="164" t="s">
        <v>566</v>
      </c>
      <c r="L305" s="35"/>
      <c r="M305" s="169" t="s">
        <v>385</v>
      </c>
      <c r="N305" s="170" t="s">
        <v>408</v>
      </c>
      <c r="O305" s="36"/>
      <c r="P305" s="171">
        <f>O305*H305</f>
        <v>0</v>
      </c>
      <c r="Q305" s="171">
        <v>0</v>
      </c>
      <c r="R305" s="171">
        <f>Q305*H305</f>
        <v>0</v>
      </c>
      <c r="S305" s="171">
        <v>0</v>
      </c>
      <c r="T305" s="172">
        <f>S305*H305</f>
        <v>0</v>
      </c>
      <c r="AR305" s="18" t="s">
        <v>567</v>
      </c>
      <c r="AT305" s="18" t="s">
        <v>562</v>
      </c>
      <c r="AU305" s="18" t="s">
        <v>445</v>
      </c>
      <c r="AY305" s="18" t="s">
        <v>560</v>
      </c>
      <c r="BE305" s="173">
        <f>IF(N305="základní",J305,0)</f>
        <v>0</v>
      </c>
      <c r="BF305" s="173">
        <f>IF(N305="snížená",J305,0)</f>
        <v>0</v>
      </c>
      <c r="BG305" s="173">
        <f>IF(N305="zákl. přenesená",J305,0)</f>
        <v>0</v>
      </c>
      <c r="BH305" s="173">
        <f>IF(N305="sníž. přenesená",J305,0)</f>
        <v>0</v>
      </c>
      <c r="BI305" s="173">
        <f>IF(N305="nulová",J305,0)</f>
        <v>0</v>
      </c>
      <c r="BJ305" s="18" t="s">
        <v>387</v>
      </c>
      <c r="BK305" s="173">
        <f>ROUND(I305*H305,2)</f>
        <v>0</v>
      </c>
      <c r="BL305" s="18" t="s">
        <v>567</v>
      </c>
      <c r="BM305" s="18" t="s">
        <v>911</v>
      </c>
    </row>
    <row r="306" spans="2:65" s="1" customFormat="1" ht="20.45" customHeight="1" x14ac:dyDescent="0.25">
      <c r="B306" s="35"/>
      <c r="D306" s="174" t="s">
        <v>569</v>
      </c>
      <c r="F306" s="175" t="s">
        <v>912</v>
      </c>
      <c r="I306" s="135"/>
      <c r="L306" s="35"/>
      <c r="M306" s="65"/>
      <c r="N306" s="36"/>
      <c r="O306" s="36"/>
      <c r="P306" s="36"/>
      <c r="Q306" s="36"/>
      <c r="R306" s="36"/>
      <c r="S306" s="36"/>
      <c r="T306" s="66"/>
      <c r="AT306" s="18" t="s">
        <v>569</v>
      </c>
      <c r="AU306" s="18" t="s">
        <v>445</v>
      </c>
    </row>
    <row r="307" spans="2:65" s="11" customFormat="1" ht="20.45" customHeight="1" x14ac:dyDescent="0.25">
      <c r="B307" s="176"/>
      <c r="D307" s="174" t="s">
        <v>571</v>
      </c>
      <c r="E307" s="185" t="s">
        <v>471</v>
      </c>
      <c r="F307" s="186" t="s">
        <v>913</v>
      </c>
      <c r="H307" s="187">
        <v>25.757999999999999</v>
      </c>
      <c r="I307" s="181"/>
      <c r="L307" s="176"/>
      <c r="M307" s="182"/>
      <c r="N307" s="183"/>
      <c r="O307" s="183"/>
      <c r="P307" s="183"/>
      <c r="Q307" s="183"/>
      <c r="R307" s="183"/>
      <c r="S307" s="183"/>
      <c r="T307" s="184"/>
      <c r="AT307" s="185" t="s">
        <v>571</v>
      </c>
      <c r="AU307" s="185" t="s">
        <v>445</v>
      </c>
      <c r="AV307" s="11" t="s">
        <v>445</v>
      </c>
      <c r="AW307" s="11" t="s">
        <v>401</v>
      </c>
      <c r="AX307" s="11" t="s">
        <v>387</v>
      </c>
      <c r="AY307" s="185" t="s">
        <v>560</v>
      </c>
    </row>
    <row r="308" spans="2:65" s="10" customFormat="1" ht="29.85" customHeight="1" x14ac:dyDescent="0.3">
      <c r="B308" s="147"/>
      <c r="D308" s="158" t="s">
        <v>436</v>
      </c>
      <c r="E308" s="159" t="s">
        <v>914</v>
      </c>
      <c r="F308" s="159" t="s">
        <v>915</v>
      </c>
      <c r="I308" s="150"/>
      <c r="J308" s="160">
        <f>BK308</f>
        <v>0</v>
      </c>
      <c r="L308" s="147"/>
      <c r="M308" s="152"/>
      <c r="N308" s="153"/>
      <c r="O308" s="153"/>
      <c r="P308" s="154">
        <f>SUM(P309:P317)</f>
        <v>0</v>
      </c>
      <c r="Q308" s="153"/>
      <c r="R308" s="154">
        <f>SUM(R309:R317)</f>
        <v>0</v>
      </c>
      <c r="S308" s="153"/>
      <c r="T308" s="155">
        <f>SUM(T309:T317)</f>
        <v>0</v>
      </c>
      <c r="AR308" s="148" t="s">
        <v>387</v>
      </c>
      <c r="AT308" s="156" t="s">
        <v>436</v>
      </c>
      <c r="AU308" s="156" t="s">
        <v>387</v>
      </c>
      <c r="AY308" s="148" t="s">
        <v>560</v>
      </c>
      <c r="BK308" s="157">
        <f>SUM(BK309:BK317)</f>
        <v>0</v>
      </c>
    </row>
    <row r="309" spans="2:65" s="1" customFormat="1" ht="28.9" customHeight="1" x14ac:dyDescent="0.25">
      <c r="B309" s="161"/>
      <c r="C309" s="162" t="s">
        <v>916</v>
      </c>
      <c r="D309" s="162" t="s">
        <v>562</v>
      </c>
      <c r="E309" s="163" t="s">
        <v>917</v>
      </c>
      <c r="F309" s="164" t="s">
        <v>918</v>
      </c>
      <c r="G309" s="165" t="s">
        <v>919</v>
      </c>
      <c r="H309" s="166">
        <v>15.698</v>
      </c>
      <c r="I309" s="167"/>
      <c r="J309" s="168">
        <f>ROUND(I309*H309,2)</f>
        <v>0</v>
      </c>
      <c r="K309" s="164" t="s">
        <v>566</v>
      </c>
      <c r="L309" s="35"/>
      <c r="M309" s="169" t="s">
        <v>385</v>
      </c>
      <c r="N309" s="170" t="s">
        <v>408</v>
      </c>
      <c r="O309" s="36"/>
      <c r="P309" s="171">
        <f>O309*H309</f>
        <v>0</v>
      </c>
      <c r="Q309" s="171">
        <v>0</v>
      </c>
      <c r="R309" s="171">
        <f>Q309*H309</f>
        <v>0</v>
      </c>
      <c r="S309" s="171">
        <v>0</v>
      </c>
      <c r="T309" s="172">
        <f>S309*H309</f>
        <v>0</v>
      </c>
      <c r="AR309" s="18" t="s">
        <v>567</v>
      </c>
      <c r="AT309" s="18" t="s">
        <v>562</v>
      </c>
      <c r="AU309" s="18" t="s">
        <v>445</v>
      </c>
      <c r="AY309" s="18" t="s">
        <v>560</v>
      </c>
      <c r="BE309" s="173">
        <f>IF(N309="základní",J309,0)</f>
        <v>0</v>
      </c>
      <c r="BF309" s="173">
        <f>IF(N309="snížená",J309,0)</f>
        <v>0</v>
      </c>
      <c r="BG309" s="173">
        <f>IF(N309="zákl. přenesená",J309,0)</f>
        <v>0</v>
      </c>
      <c r="BH309" s="173">
        <f>IF(N309="sníž. přenesená",J309,0)</f>
        <v>0</v>
      </c>
      <c r="BI309" s="173">
        <f>IF(N309="nulová",J309,0)</f>
        <v>0</v>
      </c>
      <c r="BJ309" s="18" t="s">
        <v>387</v>
      </c>
      <c r="BK309" s="173">
        <f>ROUND(I309*H309,2)</f>
        <v>0</v>
      </c>
      <c r="BL309" s="18" t="s">
        <v>567</v>
      </c>
      <c r="BM309" s="18" t="s">
        <v>920</v>
      </c>
    </row>
    <row r="310" spans="2:65" s="1" customFormat="1" ht="28.9" customHeight="1" x14ac:dyDescent="0.25">
      <c r="B310" s="35"/>
      <c r="D310" s="177" t="s">
        <v>569</v>
      </c>
      <c r="F310" s="224" t="s">
        <v>921</v>
      </c>
      <c r="I310" s="135"/>
      <c r="L310" s="35"/>
      <c r="M310" s="65"/>
      <c r="N310" s="36"/>
      <c r="O310" s="36"/>
      <c r="P310" s="36"/>
      <c r="Q310" s="36"/>
      <c r="R310" s="36"/>
      <c r="S310" s="36"/>
      <c r="T310" s="66"/>
      <c r="AT310" s="18" t="s">
        <v>569</v>
      </c>
      <c r="AU310" s="18" t="s">
        <v>445</v>
      </c>
    </row>
    <row r="311" spans="2:65" s="1" customFormat="1" ht="28.9" customHeight="1" x14ac:dyDescent="0.25">
      <c r="B311" s="161"/>
      <c r="C311" s="162" t="s">
        <v>922</v>
      </c>
      <c r="D311" s="162" t="s">
        <v>562</v>
      </c>
      <c r="E311" s="163" t="s">
        <v>923</v>
      </c>
      <c r="F311" s="164" t="s">
        <v>924</v>
      </c>
      <c r="G311" s="165" t="s">
        <v>919</v>
      </c>
      <c r="H311" s="166">
        <v>15.698</v>
      </c>
      <c r="I311" s="167"/>
      <c r="J311" s="168">
        <f>ROUND(I311*H311,2)</f>
        <v>0</v>
      </c>
      <c r="K311" s="164" t="s">
        <v>566</v>
      </c>
      <c r="L311" s="35"/>
      <c r="M311" s="169" t="s">
        <v>385</v>
      </c>
      <c r="N311" s="170" t="s">
        <v>408</v>
      </c>
      <c r="O311" s="36"/>
      <c r="P311" s="171">
        <f>O311*H311</f>
        <v>0</v>
      </c>
      <c r="Q311" s="171">
        <v>0</v>
      </c>
      <c r="R311" s="171">
        <f>Q311*H311</f>
        <v>0</v>
      </c>
      <c r="S311" s="171">
        <v>0</v>
      </c>
      <c r="T311" s="172">
        <f>S311*H311</f>
        <v>0</v>
      </c>
      <c r="AR311" s="18" t="s">
        <v>567</v>
      </c>
      <c r="AT311" s="18" t="s">
        <v>562</v>
      </c>
      <c r="AU311" s="18" t="s">
        <v>445</v>
      </c>
      <c r="AY311" s="18" t="s">
        <v>560</v>
      </c>
      <c r="BE311" s="173">
        <f>IF(N311="základní",J311,0)</f>
        <v>0</v>
      </c>
      <c r="BF311" s="173">
        <f>IF(N311="snížená",J311,0)</f>
        <v>0</v>
      </c>
      <c r="BG311" s="173">
        <f>IF(N311="zákl. přenesená",J311,0)</f>
        <v>0</v>
      </c>
      <c r="BH311" s="173">
        <f>IF(N311="sníž. přenesená",J311,0)</f>
        <v>0</v>
      </c>
      <c r="BI311" s="173">
        <f>IF(N311="nulová",J311,0)</f>
        <v>0</v>
      </c>
      <c r="BJ311" s="18" t="s">
        <v>387</v>
      </c>
      <c r="BK311" s="173">
        <f>ROUND(I311*H311,2)</f>
        <v>0</v>
      </c>
      <c r="BL311" s="18" t="s">
        <v>567</v>
      </c>
      <c r="BM311" s="18" t="s">
        <v>925</v>
      </c>
    </row>
    <row r="312" spans="2:65" s="1" customFormat="1" ht="28.9" customHeight="1" x14ac:dyDescent="0.25">
      <c r="B312" s="35"/>
      <c r="D312" s="177" t="s">
        <v>569</v>
      </c>
      <c r="F312" s="224" t="s">
        <v>926</v>
      </c>
      <c r="I312" s="135"/>
      <c r="L312" s="35"/>
      <c r="M312" s="65"/>
      <c r="N312" s="36"/>
      <c r="O312" s="36"/>
      <c r="P312" s="36"/>
      <c r="Q312" s="36"/>
      <c r="R312" s="36"/>
      <c r="S312" s="36"/>
      <c r="T312" s="66"/>
      <c r="AT312" s="18" t="s">
        <v>569</v>
      </c>
      <c r="AU312" s="18" t="s">
        <v>445</v>
      </c>
    </row>
    <row r="313" spans="2:65" s="1" customFormat="1" ht="20.45" customHeight="1" x14ac:dyDescent="0.25">
      <c r="B313" s="161"/>
      <c r="C313" s="162" t="s">
        <v>927</v>
      </c>
      <c r="D313" s="162" t="s">
        <v>562</v>
      </c>
      <c r="E313" s="163" t="s">
        <v>928</v>
      </c>
      <c r="F313" s="164" t="s">
        <v>929</v>
      </c>
      <c r="G313" s="165" t="s">
        <v>919</v>
      </c>
      <c r="H313" s="166">
        <v>141.28200000000001</v>
      </c>
      <c r="I313" s="167"/>
      <c r="J313" s="168">
        <f>ROUND(I313*H313,2)</f>
        <v>0</v>
      </c>
      <c r="K313" s="164" t="s">
        <v>566</v>
      </c>
      <c r="L313" s="35"/>
      <c r="M313" s="169" t="s">
        <v>385</v>
      </c>
      <c r="N313" s="170" t="s">
        <v>408</v>
      </c>
      <c r="O313" s="36"/>
      <c r="P313" s="171">
        <f>O313*H313</f>
        <v>0</v>
      </c>
      <c r="Q313" s="171">
        <v>0</v>
      </c>
      <c r="R313" s="171">
        <f>Q313*H313</f>
        <v>0</v>
      </c>
      <c r="S313" s="171">
        <v>0</v>
      </c>
      <c r="T313" s="172">
        <f>S313*H313</f>
        <v>0</v>
      </c>
      <c r="AR313" s="18" t="s">
        <v>567</v>
      </c>
      <c r="AT313" s="18" t="s">
        <v>562</v>
      </c>
      <c r="AU313" s="18" t="s">
        <v>445</v>
      </c>
      <c r="AY313" s="18" t="s">
        <v>560</v>
      </c>
      <c r="BE313" s="173">
        <f>IF(N313="základní",J313,0)</f>
        <v>0</v>
      </c>
      <c r="BF313" s="173">
        <f>IF(N313="snížená",J313,0)</f>
        <v>0</v>
      </c>
      <c r="BG313" s="173">
        <f>IF(N313="zákl. přenesená",J313,0)</f>
        <v>0</v>
      </c>
      <c r="BH313" s="173">
        <f>IF(N313="sníž. přenesená",J313,0)</f>
        <v>0</v>
      </c>
      <c r="BI313" s="173">
        <f>IF(N313="nulová",J313,0)</f>
        <v>0</v>
      </c>
      <c r="BJ313" s="18" t="s">
        <v>387</v>
      </c>
      <c r="BK313" s="173">
        <f>ROUND(I313*H313,2)</f>
        <v>0</v>
      </c>
      <c r="BL313" s="18" t="s">
        <v>567</v>
      </c>
      <c r="BM313" s="18" t="s">
        <v>930</v>
      </c>
    </row>
    <row r="314" spans="2:65" s="1" customFormat="1" ht="28.9" customHeight="1" x14ac:dyDescent="0.25">
      <c r="B314" s="35"/>
      <c r="D314" s="174" t="s">
        <v>569</v>
      </c>
      <c r="F314" s="175" t="s">
        <v>931</v>
      </c>
      <c r="I314" s="135"/>
      <c r="L314" s="35"/>
      <c r="M314" s="65"/>
      <c r="N314" s="36"/>
      <c r="O314" s="36"/>
      <c r="P314" s="36"/>
      <c r="Q314" s="36"/>
      <c r="R314" s="36"/>
      <c r="S314" s="36"/>
      <c r="T314" s="66"/>
      <c r="AT314" s="18" t="s">
        <v>569</v>
      </c>
      <c r="AU314" s="18" t="s">
        <v>445</v>
      </c>
    </row>
    <row r="315" spans="2:65" s="11" customFormat="1" ht="20.45" customHeight="1" x14ac:dyDescent="0.25">
      <c r="B315" s="176"/>
      <c r="D315" s="177" t="s">
        <v>571</v>
      </c>
      <c r="E315" s="178" t="s">
        <v>385</v>
      </c>
      <c r="F315" s="179" t="s">
        <v>932</v>
      </c>
      <c r="H315" s="180">
        <v>141.28200000000001</v>
      </c>
      <c r="I315" s="181"/>
      <c r="L315" s="176"/>
      <c r="M315" s="182"/>
      <c r="N315" s="183"/>
      <c r="O315" s="183"/>
      <c r="P315" s="183"/>
      <c r="Q315" s="183"/>
      <c r="R315" s="183"/>
      <c r="S315" s="183"/>
      <c r="T315" s="184"/>
      <c r="AT315" s="185" t="s">
        <v>571</v>
      </c>
      <c r="AU315" s="185" t="s">
        <v>445</v>
      </c>
      <c r="AV315" s="11" t="s">
        <v>445</v>
      </c>
      <c r="AW315" s="11" t="s">
        <v>401</v>
      </c>
      <c r="AX315" s="11" t="s">
        <v>387</v>
      </c>
      <c r="AY315" s="185" t="s">
        <v>560</v>
      </c>
    </row>
    <row r="316" spans="2:65" s="1" customFormat="1" ht="20.45" customHeight="1" x14ac:dyDescent="0.25">
      <c r="B316" s="161"/>
      <c r="C316" s="162" t="s">
        <v>933</v>
      </c>
      <c r="D316" s="162" t="s">
        <v>562</v>
      </c>
      <c r="E316" s="163" t="s">
        <v>934</v>
      </c>
      <c r="F316" s="164" t="s">
        <v>935</v>
      </c>
      <c r="G316" s="165" t="s">
        <v>919</v>
      </c>
      <c r="H316" s="166">
        <v>15.698</v>
      </c>
      <c r="I316" s="167"/>
      <c r="J316" s="168">
        <f>ROUND(I316*H316,2)</f>
        <v>0</v>
      </c>
      <c r="K316" s="164" t="s">
        <v>566</v>
      </c>
      <c r="L316" s="35"/>
      <c r="M316" s="169" t="s">
        <v>385</v>
      </c>
      <c r="N316" s="170" t="s">
        <v>408</v>
      </c>
      <c r="O316" s="36"/>
      <c r="P316" s="171">
        <f>O316*H316</f>
        <v>0</v>
      </c>
      <c r="Q316" s="171">
        <v>0</v>
      </c>
      <c r="R316" s="171">
        <f>Q316*H316</f>
        <v>0</v>
      </c>
      <c r="S316" s="171">
        <v>0</v>
      </c>
      <c r="T316" s="172">
        <f>S316*H316</f>
        <v>0</v>
      </c>
      <c r="AR316" s="18" t="s">
        <v>567</v>
      </c>
      <c r="AT316" s="18" t="s">
        <v>562</v>
      </c>
      <c r="AU316" s="18" t="s">
        <v>445</v>
      </c>
      <c r="AY316" s="18" t="s">
        <v>560</v>
      </c>
      <c r="BE316" s="173">
        <f>IF(N316="základní",J316,0)</f>
        <v>0</v>
      </c>
      <c r="BF316" s="173">
        <f>IF(N316="snížená",J316,0)</f>
        <v>0</v>
      </c>
      <c r="BG316" s="173">
        <f>IF(N316="zákl. přenesená",J316,0)</f>
        <v>0</v>
      </c>
      <c r="BH316" s="173">
        <f>IF(N316="sníž. přenesená",J316,0)</f>
        <v>0</v>
      </c>
      <c r="BI316" s="173">
        <f>IF(N316="nulová",J316,0)</f>
        <v>0</v>
      </c>
      <c r="BJ316" s="18" t="s">
        <v>387</v>
      </c>
      <c r="BK316" s="173">
        <f>ROUND(I316*H316,2)</f>
        <v>0</v>
      </c>
      <c r="BL316" s="18" t="s">
        <v>567</v>
      </c>
      <c r="BM316" s="18" t="s">
        <v>936</v>
      </c>
    </row>
    <row r="317" spans="2:65" s="1" customFormat="1" ht="20.45" customHeight="1" x14ac:dyDescent="0.25">
      <c r="B317" s="35"/>
      <c r="D317" s="174" t="s">
        <v>569</v>
      </c>
      <c r="F317" s="175" t="s">
        <v>937</v>
      </c>
      <c r="I317" s="135"/>
      <c r="L317" s="35"/>
      <c r="M317" s="65"/>
      <c r="N317" s="36"/>
      <c r="O317" s="36"/>
      <c r="P317" s="36"/>
      <c r="Q317" s="36"/>
      <c r="R317" s="36"/>
      <c r="S317" s="36"/>
      <c r="T317" s="66"/>
      <c r="AT317" s="18" t="s">
        <v>569</v>
      </c>
      <c r="AU317" s="18" t="s">
        <v>445</v>
      </c>
    </row>
    <row r="318" spans="2:65" s="10" customFormat="1" ht="29.85" customHeight="1" x14ac:dyDescent="0.3">
      <c r="B318" s="147"/>
      <c r="D318" s="158" t="s">
        <v>436</v>
      </c>
      <c r="E318" s="159" t="s">
        <v>938</v>
      </c>
      <c r="F318" s="159" t="s">
        <v>939</v>
      </c>
      <c r="I318" s="150"/>
      <c r="J318" s="160">
        <f>BK318</f>
        <v>0</v>
      </c>
      <c r="L318" s="147"/>
      <c r="M318" s="152"/>
      <c r="N318" s="153"/>
      <c r="O318" s="153"/>
      <c r="P318" s="154">
        <f>SUM(P319:P320)</f>
        <v>0</v>
      </c>
      <c r="Q318" s="153"/>
      <c r="R318" s="154">
        <f>SUM(R319:R320)</f>
        <v>0</v>
      </c>
      <c r="S318" s="153"/>
      <c r="T318" s="155">
        <f>SUM(T319:T320)</f>
        <v>0</v>
      </c>
      <c r="AR318" s="148" t="s">
        <v>387</v>
      </c>
      <c r="AT318" s="156" t="s">
        <v>436</v>
      </c>
      <c r="AU318" s="156" t="s">
        <v>387</v>
      </c>
      <c r="AY318" s="148" t="s">
        <v>560</v>
      </c>
      <c r="BK318" s="157">
        <f>SUM(BK319:BK320)</f>
        <v>0</v>
      </c>
    </row>
    <row r="319" spans="2:65" s="1" customFormat="1" ht="20.45" customHeight="1" x14ac:dyDescent="0.25">
      <c r="B319" s="161"/>
      <c r="C319" s="162" t="s">
        <v>940</v>
      </c>
      <c r="D319" s="162" t="s">
        <v>562</v>
      </c>
      <c r="E319" s="163" t="s">
        <v>941</v>
      </c>
      <c r="F319" s="164" t="s">
        <v>942</v>
      </c>
      <c r="G319" s="165" t="s">
        <v>919</v>
      </c>
      <c r="H319" s="166">
        <v>30.667000000000002</v>
      </c>
      <c r="I319" s="167"/>
      <c r="J319" s="168">
        <f>ROUND(I319*H319,2)</f>
        <v>0</v>
      </c>
      <c r="K319" s="164" t="s">
        <v>566</v>
      </c>
      <c r="L319" s="35"/>
      <c r="M319" s="169" t="s">
        <v>385</v>
      </c>
      <c r="N319" s="170" t="s">
        <v>408</v>
      </c>
      <c r="O319" s="36"/>
      <c r="P319" s="171">
        <f>O319*H319</f>
        <v>0</v>
      </c>
      <c r="Q319" s="171">
        <v>0</v>
      </c>
      <c r="R319" s="171">
        <f>Q319*H319</f>
        <v>0</v>
      </c>
      <c r="S319" s="171">
        <v>0</v>
      </c>
      <c r="T319" s="172">
        <f>S319*H319</f>
        <v>0</v>
      </c>
      <c r="AR319" s="18" t="s">
        <v>567</v>
      </c>
      <c r="AT319" s="18" t="s">
        <v>562</v>
      </c>
      <c r="AU319" s="18" t="s">
        <v>445</v>
      </c>
      <c r="AY319" s="18" t="s">
        <v>560</v>
      </c>
      <c r="BE319" s="173">
        <f>IF(N319="základní",J319,0)</f>
        <v>0</v>
      </c>
      <c r="BF319" s="173">
        <f>IF(N319="snížená",J319,0)</f>
        <v>0</v>
      </c>
      <c r="BG319" s="173">
        <f>IF(N319="zákl. přenesená",J319,0)</f>
        <v>0</v>
      </c>
      <c r="BH319" s="173">
        <f>IF(N319="sníž. přenesená",J319,0)</f>
        <v>0</v>
      </c>
      <c r="BI319" s="173">
        <f>IF(N319="nulová",J319,0)</f>
        <v>0</v>
      </c>
      <c r="BJ319" s="18" t="s">
        <v>387</v>
      </c>
      <c r="BK319" s="173">
        <f>ROUND(I319*H319,2)</f>
        <v>0</v>
      </c>
      <c r="BL319" s="18" t="s">
        <v>567</v>
      </c>
      <c r="BM319" s="18" t="s">
        <v>943</v>
      </c>
    </row>
    <row r="320" spans="2:65" s="1" customFormat="1" ht="40.15" customHeight="1" x14ac:dyDescent="0.25">
      <c r="B320" s="35"/>
      <c r="D320" s="174" t="s">
        <v>569</v>
      </c>
      <c r="F320" s="175" t="s">
        <v>944</v>
      </c>
      <c r="I320" s="135"/>
      <c r="L320" s="35"/>
      <c r="M320" s="65"/>
      <c r="N320" s="36"/>
      <c r="O320" s="36"/>
      <c r="P320" s="36"/>
      <c r="Q320" s="36"/>
      <c r="R320" s="36"/>
      <c r="S320" s="36"/>
      <c r="T320" s="66"/>
      <c r="AT320" s="18" t="s">
        <v>569</v>
      </c>
      <c r="AU320" s="18" t="s">
        <v>445</v>
      </c>
    </row>
    <row r="321" spans="2:65" s="10" customFormat="1" ht="37.35" customHeight="1" x14ac:dyDescent="0.35">
      <c r="B321" s="147"/>
      <c r="D321" s="148" t="s">
        <v>436</v>
      </c>
      <c r="E321" s="149" t="s">
        <v>945</v>
      </c>
      <c r="F321" s="149" t="s">
        <v>946</v>
      </c>
      <c r="I321" s="150"/>
      <c r="J321" s="151">
        <f>BK321</f>
        <v>0</v>
      </c>
      <c r="L321" s="147"/>
      <c r="M321" s="152"/>
      <c r="N321" s="153"/>
      <c r="O321" s="153"/>
      <c r="P321" s="154">
        <f>P322+P334+P362+P381+P390+P395+P450+P456+P462+P536+P548+P563</f>
        <v>0</v>
      </c>
      <c r="Q321" s="153"/>
      <c r="R321" s="154">
        <f>R322+R334+R362+R381+R390+R395+R450+R456+R462+R536+R548+R563</f>
        <v>6.8361067999999996</v>
      </c>
      <c r="S321" s="153"/>
      <c r="T321" s="155">
        <f>T322+T334+T362+T381+T390+T395+T450+T456+T462+T536+T548+T563</f>
        <v>2.3738545000000002</v>
      </c>
      <c r="AR321" s="148" t="s">
        <v>445</v>
      </c>
      <c r="AT321" s="156" t="s">
        <v>436</v>
      </c>
      <c r="AU321" s="156" t="s">
        <v>437</v>
      </c>
      <c r="AY321" s="148" t="s">
        <v>560</v>
      </c>
      <c r="BK321" s="157">
        <f>BK322+BK334+BK362+BK381+BK390+BK395+BK450+BK456+BK462+BK536+BK548+BK563</f>
        <v>0</v>
      </c>
    </row>
    <row r="322" spans="2:65" s="10" customFormat="1" ht="19.899999999999999" customHeight="1" x14ac:dyDescent="0.3">
      <c r="B322" s="147"/>
      <c r="D322" s="158" t="s">
        <v>436</v>
      </c>
      <c r="E322" s="159" t="s">
        <v>947</v>
      </c>
      <c r="F322" s="159" t="s">
        <v>948</v>
      </c>
      <c r="I322" s="150"/>
      <c r="J322" s="160">
        <f>BK322</f>
        <v>0</v>
      </c>
      <c r="L322" s="147"/>
      <c r="M322" s="152"/>
      <c r="N322" s="153"/>
      <c r="O322" s="153"/>
      <c r="P322" s="154">
        <f>SUM(P323:P333)</f>
        <v>0</v>
      </c>
      <c r="Q322" s="153"/>
      <c r="R322" s="154">
        <f>SUM(R323:R333)</f>
        <v>0.10094124</v>
      </c>
      <c r="S322" s="153"/>
      <c r="T322" s="155">
        <f>SUM(T323:T333)</f>
        <v>0</v>
      </c>
      <c r="AR322" s="148" t="s">
        <v>445</v>
      </c>
      <c r="AT322" s="156" t="s">
        <v>436</v>
      </c>
      <c r="AU322" s="156" t="s">
        <v>387</v>
      </c>
      <c r="AY322" s="148" t="s">
        <v>560</v>
      </c>
      <c r="BK322" s="157">
        <f>SUM(BK323:BK333)</f>
        <v>0</v>
      </c>
    </row>
    <row r="323" spans="2:65" s="1" customFormat="1" ht="28.9" customHeight="1" x14ac:dyDescent="0.25">
      <c r="B323" s="161"/>
      <c r="C323" s="162" t="s">
        <v>949</v>
      </c>
      <c r="D323" s="162" t="s">
        <v>562</v>
      </c>
      <c r="E323" s="163" t="s">
        <v>950</v>
      </c>
      <c r="F323" s="164" t="s">
        <v>951</v>
      </c>
      <c r="G323" s="165" t="s">
        <v>565</v>
      </c>
      <c r="H323" s="166">
        <v>25.757999999999999</v>
      </c>
      <c r="I323" s="167"/>
      <c r="J323" s="168">
        <f>ROUND(I323*H323,2)</f>
        <v>0</v>
      </c>
      <c r="K323" s="164" t="s">
        <v>566</v>
      </c>
      <c r="L323" s="35"/>
      <c r="M323" s="169" t="s">
        <v>385</v>
      </c>
      <c r="N323" s="170" t="s">
        <v>408</v>
      </c>
      <c r="O323" s="36"/>
      <c r="P323" s="171">
        <f>O323*H323</f>
        <v>0</v>
      </c>
      <c r="Q323" s="171">
        <v>7.7999999999999999E-4</v>
      </c>
      <c r="R323" s="171">
        <f>Q323*H323</f>
        <v>2.009124E-2</v>
      </c>
      <c r="S323" s="171">
        <v>0</v>
      </c>
      <c r="T323" s="172">
        <f>S323*H323</f>
        <v>0</v>
      </c>
      <c r="AR323" s="18" t="s">
        <v>657</v>
      </c>
      <c r="AT323" s="18" t="s">
        <v>562</v>
      </c>
      <c r="AU323" s="18" t="s">
        <v>445</v>
      </c>
      <c r="AY323" s="18" t="s">
        <v>560</v>
      </c>
      <c r="BE323" s="173">
        <f>IF(N323="základní",J323,0)</f>
        <v>0</v>
      </c>
      <c r="BF323" s="173">
        <f>IF(N323="snížená",J323,0)</f>
        <v>0</v>
      </c>
      <c r="BG323" s="173">
        <f>IF(N323="zákl. přenesená",J323,0)</f>
        <v>0</v>
      </c>
      <c r="BH323" s="173">
        <f>IF(N323="sníž. přenesená",J323,0)</f>
        <v>0</v>
      </c>
      <c r="BI323" s="173">
        <f>IF(N323="nulová",J323,0)</f>
        <v>0</v>
      </c>
      <c r="BJ323" s="18" t="s">
        <v>387</v>
      </c>
      <c r="BK323" s="173">
        <f>ROUND(I323*H323,2)</f>
        <v>0</v>
      </c>
      <c r="BL323" s="18" t="s">
        <v>657</v>
      </c>
      <c r="BM323" s="18" t="s">
        <v>952</v>
      </c>
    </row>
    <row r="324" spans="2:65" s="1" customFormat="1" ht="28.9" customHeight="1" x14ac:dyDescent="0.25">
      <c r="B324" s="35"/>
      <c r="D324" s="174" t="s">
        <v>569</v>
      </c>
      <c r="F324" s="175" t="s">
        <v>953</v>
      </c>
      <c r="I324" s="135"/>
      <c r="L324" s="35"/>
      <c r="M324" s="65"/>
      <c r="N324" s="36"/>
      <c r="O324" s="36"/>
      <c r="P324" s="36"/>
      <c r="Q324" s="36"/>
      <c r="R324" s="36"/>
      <c r="S324" s="36"/>
      <c r="T324" s="66"/>
      <c r="AT324" s="18" t="s">
        <v>569</v>
      </c>
      <c r="AU324" s="18" t="s">
        <v>445</v>
      </c>
    </row>
    <row r="325" spans="2:65" s="11" customFormat="1" ht="20.45" customHeight="1" x14ac:dyDescent="0.25">
      <c r="B325" s="176"/>
      <c r="D325" s="177" t="s">
        <v>571</v>
      </c>
      <c r="E325" s="178" t="s">
        <v>385</v>
      </c>
      <c r="F325" s="179" t="s">
        <v>471</v>
      </c>
      <c r="H325" s="180">
        <v>25.757999999999999</v>
      </c>
      <c r="I325" s="181"/>
      <c r="L325" s="176"/>
      <c r="M325" s="182"/>
      <c r="N325" s="183"/>
      <c r="O325" s="183"/>
      <c r="P325" s="183"/>
      <c r="Q325" s="183"/>
      <c r="R325" s="183"/>
      <c r="S325" s="183"/>
      <c r="T325" s="184"/>
      <c r="AT325" s="185" t="s">
        <v>571</v>
      </c>
      <c r="AU325" s="185" t="s">
        <v>445</v>
      </c>
      <c r="AV325" s="11" t="s">
        <v>445</v>
      </c>
      <c r="AW325" s="11" t="s">
        <v>401</v>
      </c>
      <c r="AX325" s="11" t="s">
        <v>387</v>
      </c>
      <c r="AY325" s="185" t="s">
        <v>560</v>
      </c>
    </row>
    <row r="326" spans="2:65" s="1" customFormat="1" ht="20.45" customHeight="1" x14ac:dyDescent="0.25">
      <c r="B326" s="161"/>
      <c r="C326" s="162" t="s">
        <v>954</v>
      </c>
      <c r="D326" s="162" t="s">
        <v>562</v>
      </c>
      <c r="E326" s="163" t="s">
        <v>955</v>
      </c>
      <c r="F326" s="164" t="s">
        <v>956</v>
      </c>
      <c r="G326" s="165" t="s">
        <v>565</v>
      </c>
      <c r="H326" s="166">
        <v>1.635</v>
      </c>
      <c r="I326" s="167"/>
      <c r="J326" s="168">
        <f>ROUND(I326*H326,2)</f>
        <v>0</v>
      </c>
      <c r="K326" s="164" t="s">
        <v>566</v>
      </c>
      <c r="L326" s="35"/>
      <c r="M326" s="169" t="s">
        <v>385</v>
      </c>
      <c r="N326" s="170" t="s">
        <v>408</v>
      </c>
      <c r="O326" s="36"/>
      <c r="P326" s="171">
        <f>O326*H326</f>
        <v>0</v>
      </c>
      <c r="Q326" s="171">
        <v>3.5000000000000001E-3</v>
      </c>
      <c r="R326" s="171">
        <f>Q326*H326</f>
        <v>5.7225000000000002E-3</v>
      </c>
      <c r="S326" s="171">
        <v>0</v>
      </c>
      <c r="T326" s="172">
        <f>S326*H326</f>
        <v>0</v>
      </c>
      <c r="AR326" s="18" t="s">
        <v>657</v>
      </c>
      <c r="AT326" s="18" t="s">
        <v>562</v>
      </c>
      <c r="AU326" s="18" t="s">
        <v>445</v>
      </c>
      <c r="AY326" s="18" t="s">
        <v>560</v>
      </c>
      <c r="BE326" s="173">
        <f>IF(N326="základní",J326,0)</f>
        <v>0</v>
      </c>
      <c r="BF326" s="173">
        <f>IF(N326="snížená",J326,0)</f>
        <v>0</v>
      </c>
      <c r="BG326" s="173">
        <f>IF(N326="zákl. přenesená",J326,0)</f>
        <v>0</v>
      </c>
      <c r="BH326" s="173">
        <f>IF(N326="sníž. přenesená",J326,0)</f>
        <v>0</v>
      </c>
      <c r="BI326" s="173">
        <f>IF(N326="nulová",J326,0)</f>
        <v>0</v>
      </c>
      <c r="BJ326" s="18" t="s">
        <v>387</v>
      </c>
      <c r="BK326" s="173">
        <f>ROUND(I326*H326,2)</f>
        <v>0</v>
      </c>
      <c r="BL326" s="18" t="s">
        <v>657</v>
      </c>
      <c r="BM326" s="18" t="s">
        <v>957</v>
      </c>
    </row>
    <row r="327" spans="2:65" s="1" customFormat="1" ht="20.45" customHeight="1" x14ac:dyDescent="0.25">
      <c r="B327" s="35"/>
      <c r="D327" s="174" t="s">
        <v>569</v>
      </c>
      <c r="F327" s="175" t="s">
        <v>958</v>
      </c>
      <c r="I327" s="135"/>
      <c r="L327" s="35"/>
      <c r="M327" s="65"/>
      <c r="N327" s="36"/>
      <c r="O327" s="36"/>
      <c r="P327" s="36"/>
      <c r="Q327" s="36"/>
      <c r="R327" s="36"/>
      <c r="S327" s="36"/>
      <c r="T327" s="66"/>
      <c r="AT327" s="18" t="s">
        <v>569</v>
      </c>
      <c r="AU327" s="18" t="s">
        <v>445</v>
      </c>
    </row>
    <row r="328" spans="2:65" s="11" customFormat="1" ht="20.45" customHeight="1" x14ac:dyDescent="0.25">
      <c r="B328" s="176"/>
      <c r="D328" s="177" t="s">
        <v>571</v>
      </c>
      <c r="E328" s="178" t="s">
        <v>473</v>
      </c>
      <c r="F328" s="179" t="s">
        <v>959</v>
      </c>
      <c r="H328" s="180">
        <v>1.635</v>
      </c>
      <c r="I328" s="181"/>
      <c r="L328" s="176"/>
      <c r="M328" s="182"/>
      <c r="N328" s="183"/>
      <c r="O328" s="183"/>
      <c r="P328" s="183"/>
      <c r="Q328" s="183"/>
      <c r="R328" s="183"/>
      <c r="S328" s="183"/>
      <c r="T328" s="184"/>
      <c r="AT328" s="185" t="s">
        <v>571</v>
      </c>
      <c r="AU328" s="185" t="s">
        <v>445</v>
      </c>
      <c r="AV328" s="11" t="s">
        <v>445</v>
      </c>
      <c r="AW328" s="11" t="s">
        <v>401</v>
      </c>
      <c r="AX328" s="11" t="s">
        <v>387</v>
      </c>
      <c r="AY328" s="185" t="s">
        <v>560</v>
      </c>
    </row>
    <row r="329" spans="2:65" s="1" customFormat="1" ht="20.45" customHeight="1" x14ac:dyDescent="0.25">
      <c r="B329" s="161"/>
      <c r="C329" s="162" t="s">
        <v>960</v>
      </c>
      <c r="D329" s="162" t="s">
        <v>562</v>
      </c>
      <c r="E329" s="163" t="s">
        <v>961</v>
      </c>
      <c r="F329" s="164" t="s">
        <v>962</v>
      </c>
      <c r="G329" s="165" t="s">
        <v>565</v>
      </c>
      <c r="H329" s="166">
        <v>21.465</v>
      </c>
      <c r="I329" s="167"/>
      <c r="J329" s="168">
        <f>ROUND(I329*H329,2)</f>
        <v>0</v>
      </c>
      <c r="K329" s="164" t="s">
        <v>566</v>
      </c>
      <c r="L329" s="35"/>
      <c r="M329" s="169" t="s">
        <v>385</v>
      </c>
      <c r="N329" s="170" t="s">
        <v>408</v>
      </c>
      <c r="O329" s="36"/>
      <c r="P329" s="171">
        <f>O329*H329</f>
        <v>0</v>
      </c>
      <c r="Q329" s="171">
        <v>3.5000000000000001E-3</v>
      </c>
      <c r="R329" s="171">
        <f>Q329*H329</f>
        <v>7.51275E-2</v>
      </c>
      <c r="S329" s="171">
        <v>0</v>
      </c>
      <c r="T329" s="172">
        <f>S329*H329</f>
        <v>0</v>
      </c>
      <c r="AR329" s="18" t="s">
        <v>657</v>
      </c>
      <c r="AT329" s="18" t="s">
        <v>562</v>
      </c>
      <c r="AU329" s="18" t="s">
        <v>445</v>
      </c>
      <c r="AY329" s="18" t="s">
        <v>560</v>
      </c>
      <c r="BE329" s="173">
        <f>IF(N329="základní",J329,0)</f>
        <v>0</v>
      </c>
      <c r="BF329" s="173">
        <f>IF(N329="snížená",J329,0)</f>
        <v>0</v>
      </c>
      <c r="BG329" s="173">
        <f>IF(N329="zákl. přenesená",J329,0)</f>
        <v>0</v>
      </c>
      <c r="BH329" s="173">
        <f>IF(N329="sníž. přenesená",J329,0)</f>
        <v>0</v>
      </c>
      <c r="BI329" s="173">
        <f>IF(N329="nulová",J329,0)</f>
        <v>0</v>
      </c>
      <c r="BJ329" s="18" t="s">
        <v>387</v>
      </c>
      <c r="BK329" s="173">
        <f>ROUND(I329*H329,2)</f>
        <v>0</v>
      </c>
      <c r="BL329" s="18" t="s">
        <v>657</v>
      </c>
      <c r="BM329" s="18" t="s">
        <v>963</v>
      </c>
    </row>
    <row r="330" spans="2:65" s="1" customFormat="1" ht="20.45" customHeight="1" x14ac:dyDescent="0.25">
      <c r="B330" s="35"/>
      <c r="D330" s="174" t="s">
        <v>569</v>
      </c>
      <c r="F330" s="175" t="s">
        <v>964</v>
      </c>
      <c r="I330" s="135"/>
      <c r="L330" s="35"/>
      <c r="M330" s="65"/>
      <c r="N330" s="36"/>
      <c r="O330" s="36"/>
      <c r="P330" s="36"/>
      <c r="Q330" s="36"/>
      <c r="R330" s="36"/>
      <c r="S330" s="36"/>
      <c r="T330" s="66"/>
      <c r="AT330" s="18" t="s">
        <v>569</v>
      </c>
      <c r="AU330" s="18" t="s">
        <v>445</v>
      </c>
    </row>
    <row r="331" spans="2:65" s="11" customFormat="1" ht="20.45" customHeight="1" x14ac:dyDescent="0.25">
      <c r="B331" s="176"/>
      <c r="D331" s="177" t="s">
        <v>571</v>
      </c>
      <c r="E331" s="178" t="s">
        <v>385</v>
      </c>
      <c r="F331" s="179" t="s">
        <v>965</v>
      </c>
      <c r="H331" s="180">
        <v>21.465</v>
      </c>
      <c r="I331" s="181"/>
      <c r="L331" s="176"/>
      <c r="M331" s="182"/>
      <c r="N331" s="183"/>
      <c r="O331" s="183"/>
      <c r="P331" s="183"/>
      <c r="Q331" s="183"/>
      <c r="R331" s="183"/>
      <c r="S331" s="183"/>
      <c r="T331" s="184"/>
      <c r="AT331" s="185" t="s">
        <v>571</v>
      </c>
      <c r="AU331" s="185" t="s">
        <v>445</v>
      </c>
      <c r="AV331" s="11" t="s">
        <v>445</v>
      </c>
      <c r="AW331" s="11" t="s">
        <v>401</v>
      </c>
      <c r="AX331" s="11" t="s">
        <v>387</v>
      </c>
      <c r="AY331" s="185" t="s">
        <v>560</v>
      </c>
    </row>
    <row r="332" spans="2:65" s="1" customFormat="1" ht="28.9" customHeight="1" x14ac:dyDescent="0.25">
      <c r="B332" s="161"/>
      <c r="C332" s="162" t="s">
        <v>966</v>
      </c>
      <c r="D332" s="162" t="s">
        <v>562</v>
      </c>
      <c r="E332" s="163" t="s">
        <v>967</v>
      </c>
      <c r="F332" s="164" t="s">
        <v>968</v>
      </c>
      <c r="G332" s="165" t="s">
        <v>919</v>
      </c>
      <c r="H332" s="166">
        <v>0.10100000000000001</v>
      </c>
      <c r="I332" s="167"/>
      <c r="J332" s="168">
        <f>ROUND(I332*H332,2)</f>
        <v>0</v>
      </c>
      <c r="K332" s="164" t="s">
        <v>566</v>
      </c>
      <c r="L332" s="35"/>
      <c r="M332" s="169" t="s">
        <v>385</v>
      </c>
      <c r="N332" s="170" t="s">
        <v>408</v>
      </c>
      <c r="O332" s="36"/>
      <c r="P332" s="171">
        <f>O332*H332</f>
        <v>0</v>
      </c>
      <c r="Q332" s="171">
        <v>0</v>
      </c>
      <c r="R332" s="171">
        <f>Q332*H332</f>
        <v>0</v>
      </c>
      <c r="S332" s="171">
        <v>0</v>
      </c>
      <c r="T332" s="172">
        <f>S332*H332</f>
        <v>0</v>
      </c>
      <c r="AR332" s="18" t="s">
        <v>657</v>
      </c>
      <c r="AT332" s="18" t="s">
        <v>562</v>
      </c>
      <c r="AU332" s="18" t="s">
        <v>445</v>
      </c>
      <c r="AY332" s="18" t="s">
        <v>560</v>
      </c>
      <c r="BE332" s="173">
        <f>IF(N332="základní",J332,0)</f>
        <v>0</v>
      </c>
      <c r="BF332" s="173">
        <f>IF(N332="snížená",J332,0)</f>
        <v>0</v>
      </c>
      <c r="BG332" s="173">
        <f>IF(N332="zákl. přenesená",J332,0)</f>
        <v>0</v>
      </c>
      <c r="BH332" s="173">
        <f>IF(N332="sníž. přenesená",J332,0)</f>
        <v>0</v>
      </c>
      <c r="BI332" s="173">
        <f>IF(N332="nulová",J332,0)</f>
        <v>0</v>
      </c>
      <c r="BJ332" s="18" t="s">
        <v>387</v>
      </c>
      <c r="BK332" s="173">
        <f>ROUND(I332*H332,2)</f>
        <v>0</v>
      </c>
      <c r="BL332" s="18" t="s">
        <v>657</v>
      </c>
      <c r="BM332" s="18" t="s">
        <v>969</v>
      </c>
    </row>
    <row r="333" spans="2:65" s="1" customFormat="1" ht="40.15" customHeight="1" x14ac:dyDescent="0.25">
      <c r="B333" s="35"/>
      <c r="D333" s="174" t="s">
        <v>569</v>
      </c>
      <c r="F333" s="175" t="s">
        <v>970</v>
      </c>
      <c r="I333" s="135"/>
      <c r="L333" s="35"/>
      <c r="M333" s="65"/>
      <c r="N333" s="36"/>
      <c r="O333" s="36"/>
      <c r="P333" s="36"/>
      <c r="Q333" s="36"/>
      <c r="R333" s="36"/>
      <c r="S333" s="36"/>
      <c r="T333" s="66"/>
      <c r="AT333" s="18" t="s">
        <v>569</v>
      </c>
      <c r="AU333" s="18" t="s">
        <v>445</v>
      </c>
    </row>
    <row r="334" spans="2:65" s="10" customFormat="1" ht="29.85" customHeight="1" x14ac:dyDescent="0.3">
      <c r="B334" s="147"/>
      <c r="D334" s="158" t="s">
        <v>436</v>
      </c>
      <c r="E334" s="159" t="s">
        <v>971</v>
      </c>
      <c r="F334" s="159" t="s">
        <v>972</v>
      </c>
      <c r="I334" s="150"/>
      <c r="J334" s="160">
        <f>BK334</f>
        <v>0</v>
      </c>
      <c r="L334" s="147"/>
      <c r="M334" s="152"/>
      <c r="N334" s="153"/>
      <c r="O334" s="153"/>
      <c r="P334" s="154">
        <f>SUM(P335:P361)</f>
        <v>0</v>
      </c>
      <c r="Q334" s="153"/>
      <c r="R334" s="154">
        <f>SUM(R335:R361)</f>
        <v>1.91714673</v>
      </c>
      <c r="S334" s="153"/>
      <c r="T334" s="155">
        <f>SUM(T335:T361)</f>
        <v>1.1484459999999999</v>
      </c>
      <c r="AR334" s="148" t="s">
        <v>445</v>
      </c>
      <c r="AT334" s="156" t="s">
        <v>436</v>
      </c>
      <c r="AU334" s="156" t="s">
        <v>387</v>
      </c>
      <c r="AY334" s="148" t="s">
        <v>560</v>
      </c>
      <c r="BK334" s="157">
        <f>SUM(BK335:BK361)</f>
        <v>0</v>
      </c>
    </row>
    <row r="335" spans="2:65" s="1" customFormat="1" ht="28.9" customHeight="1" x14ac:dyDescent="0.25">
      <c r="B335" s="161"/>
      <c r="C335" s="162" t="s">
        <v>973</v>
      </c>
      <c r="D335" s="162" t="s">
        <v>562</v>
      </c>
      <c r="E335" s="163" t="s">
        <v>974</v>
      </c>
      <c r="F335" s="164" t="s">
        <v>975</v>
      </c>
      <c r="G335" s="165" t="s">
        <v>565</v>
      </c>
      <c r="H335" s="166">
        <v>574.22299999999996</v>
      </c>
      <c r="I335" s="167"/>
      <c r="J335" s="168">
        <f>ROUND(I335*H335,2)</f>
        <v>0</v>
      </c>
      <c r="K335" s="164" t="s">
        <v>566</v>
      </c>
      <c r="L335" s="35"/>
      <c r="M335" s="169" t="s">
        <v>385</v>
      </c>
      <c r="N335" s="170" t="s">
        <v>408</v>
      </c>
      <c r="O335" s="36"/>
      <c r="P335" s="171">
        <f>O335*H335</f>
        <v>0</v>
      </c>
      <c r="Q335" s="171">
        <v>0</v>
      </c>
      <c r="R335" s="171">
        <f>Q335*H335</f>
        <v>0</v>
      </c>
      <c r="S335" s="171">
        <v>2E-3</v>
      </c>
      <c r="T335" s="172">
        <f>S335*H335</f>
        <v>1.1484459999999999</v>
      </c>
      <c r="AR335" s="18" t="s">
        <v>657</v>
      </c>
      <c r="AT335" s="18" t="s">
        <v>562</v>
      </c>
      <c r="AU335" s="18" t="s">
        <v>445</v>
      </c>
      <c r="AY335" s="18" t="s">
        <v>560</v>
      </c>
      <c r="BE335" s="173">
        <f>IF(N335="základní",J335,0)</f>
        <v>0</v>
      </c>
      <c r="BF335" s="173">
        <f>IF(N335="snížená",J335,0)</f>
        <v>0</v>
      </c>
      <c r="BG335" s="173">
        <f>IF(N335="zákl. přenesená",J335,0)</f>
        <v>0</v>
      </c>
      <c r="BH335" s="173">
        <f>IF(N335="sníž. přenesená",J335,0)</f>
        <v>0</v>
      </c>
      <c r="BI335" s="173">
        <f>IF(N335="nulová",J335,0)</f>
        <v>0</v>
      </c>
      <c r="BJ335" s="18" t="s">
        <v>387</v>
      </c>
      <c r="BK335" s="173">
        <f>ROUND(I335*H335,2)</f>
        <v>0</v>
      </c>
      <c r="BL335" s="18" t="s">
        <v>657</v>
      </c>
      <c r="BM335" s="18" t="s">
        <v>976</v>
      </c>
    </row>
    <row r="336" spans="2:65" s="1" customFormat="1" ht="28.9" customHeight="1" x14ac:dyDescent="0.25">
      <c r="B336" s="35"/>
      <c r="D336" s="174" t="s">
        <v>569</v>
      </c>
      <c r="F336" s="175" t="s">
        <v>977</v>
      </c>
      <c r="I336" s="135"/>
      <c r="L336" s="35"/>
      <c r="M336" s="65"/>
      <c r="N336" s="36"/>
      <c r="O336" s="36"/>
      <c r="P336" s="36"/>
      <c r="Q336" s="36"/>
      <c r="R336" s="36"/>
      <c r="S336" s="36"/>
      <c r="T336" s="66"/>
      <c r="AT336" s="18" t="s">
        <v>569</v>
      </c>
      <c r="AU336" s="18" t="s">
        <v>445</v>
      </c>
    </row>
    <row r="337" spans="2:65" s="11" customFormat="1" ht="20.45" customHeight="1" x14ac:dyDescent="0.25">
      <c r="B337" s="176"/>
      <c r="D337" s="177" t="s">
        <v>571</v>
      </c>
      <c r="E337" s="178" t="s">
        <v>459</v>
      </c>
      <c r="F337" s="179" t="s">
        <v>978</v>
      </c>
      <c r="H337" s="180">
        <v>574.22299999999996</v>
      </c>
      <c r="I337" s="181"/>
      <c r="L337" s="176"/>
      <c r="M337" s="182"/>
      <c r="N337" s="183"/>
      <c r="O337" s="183"/>
      <c r="P337" s="183"/>
      <c r="Q337" s="183"/>
      <c r="R337" s="183"/>
      <c r="S337" s="183"/>
      <c r="T337" s="184"/>
      <c r="AT337" s="185" t="s">
        <v>571</v>
      </c>
      <c r="AU337" s="185" t="s">
        <v>445</v>
      </c>
      <c r="AV337" s="11" t="s">
        <v>445</v>
      </c>
      <c r="AW337" s="11" t="s">
        <v>401</v>
      </c>
      <c r="AX337" s="11" t="s">
        <v>387</v>
      </c>
      <c r="AY337" s="185" t="s">
        <v>560</v>
      </c>
    </row>
    <row r="338" spans="2:65" s="1" customFormat="1" ht="28.9" customHeight="1" x14ac:dyDescent="0.25">
      <c r="B338" s="161"/>
      <c r="C338" s="162" t="s">
        <v>979</v>
      </c>
      <c r="D338" s="162" t="s">
        <v>562</v>
      </c>
      <c r="E338" s="163" t="s">
        <v>980</v>
      </c>
      <c r="F338" s="164" t="s">
        <v>981</v>
      </c>
      <c r="G338" s="165" t="s">
        <v>565</v>
      </c>
      <c r="H338" s="166">
        <v>636.05700000000002</v>
      </c>
      <c r="I338" s="167"/>
      <c r="J338" s="168">
        <f>ROUND(I338*H338,2)</f>
        <v>0</v>
      </c>
      <c r="K338" s="164" t="s">
        <v>566</v>
      </c>
      <c r="L338" s="35"/>
      <c r="M338" s="169" t="s">
        <v>385</v>
      </c>
      <c r="N338" s="170" t="s">
        <v>408</v>
      </c>
      <c r="O338" s="36"/>
      <c r="P338" s="171">
        <f>O338*H338</f>
        <v>0</v>
      </c>
      <c r="Q338" s="171">
        <v>1.9000000000000001E-4</v>
      </c>
      <c r="R338" s="171">
        <f>Q338*H338</f>
        <v>0.12085083000000001</v>
      </c>
      <c r="S338" s="171">
        <v>0</v>
      </c>
      <c r="T338" s="172">
        <f>S338*H338</f>
        <v>0</v>
      </c>
      <c r="AR338" s="18" t="s">
        <v>657</v>
      </c>
      <c r="AT338" s="18" t="s">
        <v>562</v>
      </c>
      <c r="AU338" s="18" t="s">
        <v>445</v>
      </c>
      <c r="AY338" s="18" t="s">
        <v>560</v>
      </c>
      <c r="BE338" s="173">
        <f>IF(N338="základní",J338,0)</f>
        <v>0</v>
      </c>
      <c r="BF338" s="173">
        <f>IF(N338="snížená",J338,0)</f>
        <v>0</v>
      </c>
      <c r="BG338" s="173">
        <f>IF(N338="zákl. přenesená",J338,0)</f>
        <v>0</v>
      </c>
      <c r="BH338" s="173">
        <f>IF(N338="sníž. přenesená",J338,0)</f>
        <v>0</v>
      </c>
      <c r="BI338" s="173">
        <f>IF(N338="nulová",J338,0)</f>
        <v>0</v>
      </c>
      <c r="BJ338" s="18" t="s">
        <v>387</v>
      </c>
      <c r="BK338" s="173">
        <f>ROUND(I338*H338,2)</f>
        <v>0</v>
      </c>
      <c r="BL338" s="18" t="s">
        <v>657</v>
      </c>
      <c r="BM338" s="18" t="s">
        <v>982</v>
      </c>
    </row>
    <row r="339" spans="2:65" s="1" customFormat="1" ht="28.9" customHeight="1" x14ac:dyDescent="0.25">
      <c r="B339" s="35"/>
      <c r="D339" s="174" t="s">
        <v>569</v>
      </c>
      <c r="F339" s="175" t="s">
        <v>983</v>
      </c>
      <c r="I339" s="135"/>
      <c r="L339" s="35"/>
      <c r="M339" s="65"/>
      <c r="N339" s="36"/>
      <c r="O339" s="36"/>
      <c r="P339" s="36"/>
      <c r="Q339" s="36"/>
      <c r="R339" s="36"/>
      <c r="S339" s="36"/>
      <c r="T339" s="66"/>
      <c r="AT339" s="18" t="s">
        <v>569</v>
      </c>
      <c r="AU339" s="18" t="s">
        <v>445</v>
      </c>
    </row>
    <row r="340" spans="2:65" s="11" customFormat="1" ht="20.45" customHeight="1" x14ac:dyDescent="0.25">
      <c r="B340" s="176"/>
      <c r="D340" s="174" t="s">
        <v>571</v>
      </c>
      <c r="E340" s="185" t="s">
        <v>385</v>
      </c>
      <c r="F340" s="186" t="s">
        <v>984</v>
      </c>
      <c r="H340" s="187">
        <v>574.22299999999996</v>
      </c>
      <c r="I340" s="181"/>
      <c r="L340" s="176"/>
      <c r="M340" s="182"/>
      <c r="N340" s="183"/>
      <c r="O340" s="183"/>
      <c r="P340" s="183"/>
      <c r="Q340" s="183"/>
      <c r="R340" s="183"/>
      <c r="S340" s="183"/>
      <c r="T340" s="184"/>
      <c r="AT340" s="185" t="s">
        <v>571</v>
      </c>
      <c r="AU340" s="185" t="s">
        <v>445</v>
      </c>
      <c r="AV340" s="11" t="s">
        <v>445</v>
      </c>
      <c r="AW340" s="11" t="s">
        <v>401</v>
      </c>
      <c r="AX340" s="11" t="s">
        <v>437</v>
      </c>
      <c r="AY340" s="185" t="s">
        <v>560</v>
      </c>
    </row>
    <row r="341" spans="2:65" s="11" customFormat="1" ht="20.45" customHeight="1" x14ac:dyDescent="0.25">
      <c r="B341" s="176"/>
      <c r="D341" s="174" t="s">
        <v>571</v>
      </c>
      <c r="E341" s="185" t="s">
        <v>385</v>
      </c>
      <c r="F341" s="186" t="s">
        <v>985</v>
      </c>
      <c r="H341" s="187">
        <v>61.834000000000003</v>
      </c>
      <c r="I341" s="181"/>
      <c r="L341" s="176"/>
      <c r="M341" s="182"/>
      <c r="N341" s="183"/>
      <c r="O341" s="183"/>
      <c r="P341" s="183"/>
      <c r="Q341" s="183"/>
      <c r="R341" s="183"/>
      <c r="S341" s="183"/>
      <c r="T341" s="184"/>
      <c r="AT341" s="185" t="s">
        <v>571</v>
      </c>
      <c r="AU341" s="185" t="s">
        <v>445</v>
      </c>
      <c r="AV341" s="11" t="s">
        <v>445</v>
      </c>
      <c r="AW341" s="11" t="s">
        <v>401</v>
      </c>
      <c r="AX341" s="11" t="s">
        <v>437</v>
      </c>
      <c r="AY341" s="185" t="s">
        <v>560</v>
      </c>
    </row>
    <row r="342" spans="2:65" s="14" customFormat="1" ht="20.45" customHeight="1" x14ac:dyDescent="0.25">
      <c r="B342" s="215"/>
      <c r="D342" s="177" t="s">
        <v>571</v>
      </c>
      <c r="E342" s="216" t="s">
        <v>461</v>
      </c>
      <c r="F342" s="217" t="s">
        <v>685</v>
      </c>
      <c r="H342" s="218">
        <v>636.05700000000002</v>
      </c>
      <c r="I342" s="219"/>
      <c r="L342" s="215"/>
      <c r="M342" s="220"/>
      <c r="N342" s="221"/>
      <c r="O342" s="221"/>
      <c r="P342" s="221"/>
      <c r="Q342" s="221"/>
      <c r="R342" s="221"/>
      <c r="S342" s="221"/>
      <c r="T342" s="222"/>
      <c r="AT342" s="223" t="s">
        <v>571</v>
      </c>
      <c r="AU342" s="223" t="s">
        <v>445</v>
      </c>
      <c r="AV342" s="14" t="s">
        <v>567</v>
      </c>
      <c r="AW342" s="14" t="s">
        <v>401</v>
      </c>
      <c r="AX342" s="14" t="s">
        <v>387</v>
      </c>
      <c r="AY342" s="223" t="s">
        <v>560</v>
      </c>
    </row>
    <row r="343" spans="2:65" s="1" customFormat="1" ht="20.45" customHeight="1" x14ac:dyDescent="0.25">
      <c r="B343" s="161"/>
      <c r="C343" s="188" t="s">
        <v>986</v>
      </c>
      <c r="D343" s="188" t="s">
        <v>631</v>
      </c>
      <c r="E343" s="189" t="s">
        <v>987</v>
      </c>
      <c r="F343" s="190" t="s">
        <v>988</v>
      </c>
      <c r="G343" s="191" t="s">
        <v>565</v>
      </c>
      <c r="H343" s="192">
        <v>731.46600000000001</v>
      </c>
      <c r="I343" s="193"/>
      <c r="J343" s="194">
        <f>ROUND(I343*H343,2)</f>
        <v>0</v>
      </c>
      <c r="K343" s="190" t="s">
        <v>566</v>
      </c>
      <c r="L343" s="195"/>
      <c r="M343" s="196" t="s">
        <v>385</v>
      </c>
      <c r="N343" s="197" t="s">
        <v>408</v>
      </c>
      <c r="O343" s="36"/>
      <c r="P343" s="171">
        <f>O343*H343</f>
        <v>0</v>
      </c>
      <c r="Q343" s="171">
        <v>1.9E-3</v>
      </c>
      <c r="R343" s="171">
        <f>Q343*H343</f>
        <v>1.3897854000000001</v>
      </c>
      <c r="S343" s="171">
        <v>0</v>
      </c>
      <c r="T343" s="172">
        <f>S343*H343</f>
        <v>0</v>
      </c>
      <c r="AR343" s="18" t="s">
        <v>759</v>
      </c>
      <c r="AT343" s="18" t="s">
        <v>631</v>
      </c>
      <c r="AU343" s="18" t="s">
        <v>445</v>
      </c>
      <c r="AY343" s="18" t="s">
        <v>560</v>
      </c>
      <c r="BE343" s="173">
        <f>IF(N343="základní",J343,0)</f>
        <v>0</v>
      </c>
      <c r="BF343" s="173">
        <f>IF(N343="snížená",J343,0)</f>
        <v>0</v>
      </c>
      <c r="BG343" s="173">
        <f>IF(N343="zákl. přenesená",J343,0)</f>
        <v>0</v>
      </c>
      <c r="BH343" s="173">
        <f>IF(N343="sníž. přenesená",J343,0)</f>
        <v>0</v>
      </c>
      <c r="BI343" s="173">
        <f>IF(N343="nulová",J343,0)</f>
        <v>0</v>
      </c>
      <c r="BJ343" s="18" t="s">
        <v>387</v>
      </c>
      <c r="BK343" s="173">
        <f>ROUND(I343*H343,2)</f>
        <v>0</v>
      </c>
      <c r="BL343" s="18" t="s">
        <v>657</v>
      </c>
      <c r="BM343" s="18" t="s">
        <v>989</v>
      </c>
    </row>
    <row r="344" spans="2:65" s="1" customFormat="1" ht="28.9" customHeight="1" x14ac:dyDescent="0.25">
      <c r="B344" s="35"/>
      <c r="D344" s="174" t="s">
        <v>569</v>
      </c>
      <c r="F344" s="175" t="s">
        <v>990</v>
      </c>
      <c r="I344" s="135"/>
      <c r="L344" s="35"/>
      <c r="M344" s="65"/>
      <c r="N344" s="36"/>
      <c r="O344" s="36"/>
      <c r="P344" s="36"/>
      <c r="Q344" s="36"/>
      <c r="R344" s="36"/>
      <c r="S344" s="36"/>
      <c r="T344" s="66"/>
      <c r="AT344" s="18" t="s">
        <v>569</v>
      </c>
      <c r="AU344" s="18" t="s">
        <v>445</v>
      </c>
    </row>
    <row r="345" spans="2:65" s="11" customFormat="1" ht="20.45" customHeight="1" x14ac:dyDescent="0.25">
      <c r="B345" s="176"/>
      <c r="D345" s="177" t="s">
        <v>571</v>
      </c>
      <c r="E345" s="178" t="s">
        <v>385</v>
      </c>
      <c r="F345" s="179" t="s">
        <v>991</v>
      </c>
      <c r="H345" s="180">
        <v>731.46600000000001</v>
      </c>
      <c r="I345" s="181"/>
      <c r="L345" s="176"/>
      <c r="M345" s="182"/>
      <c r="N345" s="183"/>
      <c r="O345" s="183"/>
      <c r="P345" s="183"/>
      <c r="Q345" s="183"/>
      <c r="R345" s="183"/>
      <c r="S345" s="183"/>
      <c r="T345" s="184"/>
      <c r="AT345" s="185" t="s">
        <v>571</v>
      </c>
      <c r="AU345" s="185" t="s">
        <v>445</v>
      </c>
      <c r="AV345" s="11" t="s">
        <v>445</v>
      </c>
      <c r="AW345" s="11" t="s">
        <v>401</v>
      </c>
      <c r="AX345" s="11" t="s">
        <v>387</v>
      </c>
      <c r="AY345" s="185" t="s">
        <v>560</v>
      </c>
    </row>
    <row r="346" spans="2:65" s="1" customFormat="1" ht="28.9" customHeight="1" x14ac:dyDescent="0.25">
      <c r="B346" s="161"/>
      <c r="C346" s="162" t="s">
        <v>992</v>
      </c>
      <c r="D346" s="162" t="s">
        <v>562</v>
      </c>
      <c r="E346" s="163" t="s">
        <v>993</v>
      </c>
      <c r="F346" s="164" t="s">
        <v>994</v>
      </c>
      <c r="G346" s="165" t="s">
        <v>820</v>
      </c>
      <c r="H346" s="166">
        <v>93.875</v>
      </c>
      <c r="I346" s="167"/>
      <c r="J346" s="168">
        <f>ROUND(I346*H346,2)</f>
        <v>0</v>
      </c>
      <c r="K346" s="164" t="s">
        <v>566</v>
      </c>
      <c r="L346" s="35"/>
      <c r="M346" s="169" t="s">
        <v>385</v>
      </c>
      <c r="N346" s="170" t="s">
        <v>408</v>
      </c>
      <c r="O346" s="36"/>
      <c r="P346" s="171">
        <f>O346*H346</f>
        <v>0</v>
      </c>
      <c r="Q346" s="171">
        <v>1.1100000000000001E-3</v>
      </c>
      <c r="R346" s="171">
        <f>Q346*H346</f>
        <v>0.10420125000000001</v>
      </c>
      <c r="S346" s="171">
        <v>0</v>
      </c>
      <c r="T346" s="172">
        <f>S346*H346</f>
        <v>0</v>
      </c>
      <c r="AR346" s="18" t="s">
        <v>657</v>
      </c>
      <c r="AT346" s="18" t="s">
        <v>562</v>
      </c>
      <c r="AU346" s="18" t="s">
        <v>445</v>
      </c>
      <c r="AY346" s="18" t="s">
        <v>560</v>
      </c>
      <c r="BE346" s="173">
        <f>IF(N346="základní",J346,0)</f>
        <v>0</v>
      </c>
      <c r="BF346" s="173">
        <f>IF(N346="snížená",J346,0)</f>
        <v>0</v>
      </c>
      <c r="BG346" s="173">
        <f>IF(N346="zákl. přenesená",J346,0)</f>
        <v>0</v>
      </c>
      <c r="BH346" s="173">
        <f>IF(N346="sníž. přenesená",J346,0)</f>
        <v>0</v>
      </c>
      <c r="BI346" s="173">
        <f>IF(N346="nulová",J346,0)</f>
        <v>0</v>
      </c>
      <c r="BJ346" s="18" t="s">
        <v>387</v>
      </c>
      <c r="BK346" s="173">
        <f>ROUND(I346*H346,2)</f>
        <v>0</v>
      </c>
      <c r="BL346" s="18" t="s">
        <v>657</v>
      </c>
      <c r="BM346" s="18" t="s">
        <v>995</v>
      </c>
    </row>
    <row r="347" spans="2:65" s="1" customFormat="1" ht="28.9" customHeight="1" x14ac:dyDescent="0.25">
      <c r="B347" s="35"/>
      <c r="D347" s="174" t="s">
        <v>569</v>
      </c>
      <c r="F347" s="175" t="s">
        <v>996</v>
      </c>
      <c r="I347" s="135"/>
      <c r="L347" s="35"/>
      <c r="M347" s="65"/>
      <c r="N347" s="36"/>
      <c r="O347" s="36"/>
      <c r="P347" s="36"/>
      <c r="Q347" s="36"/>
      <c r="R347" s="36"/>
      <c r="S347" s="36"/>
      <c r="T347" s="66"/>
      <c r="AT347" s="18" t="s">
        <v>569</v>
      </c>
      <c r="AU347" s="18" t="s">
        <v>445</v>
      </c>
    </row>
    <row r="348" spans="2:65" s="11" customFormat="1" ht="20.45" customHeight="1" x14ac:dyDescent="0.25">
      <c r="B348" s="176"/>
      <c r="D348" s="177" t="s">
        <v>571</v>
      </c>
      <c r="E348" s="178" t="s">
        <v>464</v>
      </c>
      <c r="F348" s="179" t="s">
        <v>997</v>
      </c>
      <c r="H348" s="180">
        <v>93.875</v>
      </c>
      <c r="I348" s="181"/>
      <c r="L348" s="176"/>
      <c r="M348" s="182"/>
      <c r="N348" s="183"/>
      <c r="O348" s="183"/>
      <c r="P348" s="183"/>
      <c r="Q348" s="183"/>
      <c r="R348" s="183"/>
      <c r="S348" s="183"/>
      <c r="T348" s="184"/>
      <c r="AT348" s="185" t="s">
        <v>571</v>
      </c>
      <c r="AU348" s="185" t="s">
        <v>445</v>
      </c>
      <c r="AV348" s="11" t="s">
        <v>445</v>
      </c>
      <c r="AW348" s="11" t="s">
        <v>401</v>
      </c>
      <c r="AX348" s="11" t="s">
        <v>387</v>
      </c>
      <c r="AY348" s="185" t="s">
        <v>560</v>
      </c>
    </row>
    <row r="349" spans="2:65" s="1" customFormat="1" ht="28.9" customHeight="1" x14ac:dyDescent="0.25">
      <c r="B349" s="161"/>
      <c r="C349" s="162" t="s">
        <v>998</v>
      </c>
      <c r="D349" s="162" t="s">
        <v>562</v>
      </c>
      <c r="E349" s="163" t="s">
        <v>999</v>
      </c>
      <c r="F349" s="164" t="s">
        <v>1000</v>
      </c>
      <c r="G349" s="165" t="s">
        <v>820</v>
      </c>
      <c r="H349" s="166">
        <v>93.875</v>
      </c>
      <c r="I349" s="167"/>
      <c r="J349" s="168">
        <f>ROUND(I349*H349,2)</f>
        <v>0</v>
      </c>
      <c r="K349" s="164" t="s">
        <v>566</v>
      </c>
      <c r="L349" s="35"/>
      <c r="M349" s="169" t="s">
        <v>385</v>
      </c>
      <c r="N349" s="170" t="s">
        <v>408</v>
      </c>
      <c r="O349" s="36"/>
      <c r="P349" s="171">
        <f>O349*H349</f>
        <v>0</v>
      </c>
      <c r="Q349" s="171">
        <v>1.1100000000000001E-3</v>
      </c>
      <c r="R349" s="171">
        <f>Q349*H349</f>
        <v>0.10420125000000001</v>
      </c>
      <c r="S349" s="171">
        <v>0</v>
      </c>
      <c r="T349" s="172">
        <f>S349*H349</f>
        <v>0</v>
      </c>
      <c r="AR349" s="18" t="s">
        <v>657</v>
      </c>
      <c r="AT349" s="18" t="s">
        <v>562</v>
      </c>
      <c r="AU349" s="18" t="s">
        <v>445</v>
      </c>
      <c r="AY349" s="18" t="s">
        <v>560</v>
      </c>
      <c r="BE349" s="173">
        <f>IF(N349="základní",J349,0)</f>
        <v>0</v>
      </c>
      <c r="BF349" s="173">
        <f>IF(N349="snížená",J349,0)</f>
        <v>0</v>
      </c>
      <c r="BG349" s="173">
        <f>IF(N349="zákl. přenesená",J349,0)</f>
        <v>0</v>
      </c>
      <c r="BH349" s="173">
        <f>IF(N349="sníž. přenesená",J349,0)</f>
        <v>0</v>
      </c>
      <c r="BI349" s="173">
        <f>IF(N349="nulová",J349,0)</f>
        <v>0</v>
      </c>
      <c r="BJ349" s="18" t="s">
        <v>387</v>
      </c>
      <c r="BK349" s="173">
        <f>ROUND(I349*H349,2)</f>
        <v>0</v>
      </c>
      <c r="BL349" s="18" t="s">
        <v>657</v>
      </c>
      <c r="BM349" s="18" t="s">
        <v>1001</v>
      </c>
    </row>
    <row r="350" spans="2:65" s="1" customFormat="1" ht="28.9" customHeight="1" x14ac:dyDescent="0.25">
      <c r="B350" s="35"/>
      <c r="D350" s="174" t="s">
        <v>569</v>
      </c>
      <c r="F350" s="175" t="s">
        <v>1002</v>
      </c>
      <c r="I350" s="135"/>
      <c r="L350" s="35"/>
      <c r="M350" s="65"/>
      <c r="N350" s="36"/>
      <c r="O350" s="36"/>
      <c r="P350" s="36"/>
      <c r="Q350" s="36"/>
      <c r="R350" s="36"/>
      <c r="S350" s="36"/>
      <c r="T350" s="66"/>
      <c r="AT350" s="18" t="s">
        <v>569</v>
      </c>
      <c r="AU350" s="18" t="s">
        <v>445</v>
      </c>
    </row>
    <row r="351" spans="2:65" s="11" customFormat="1" ht="20.45" customHeight="1" x14ac:dyDescent="0.25">
      <c r="B351" s="176"/>
      <c r="D351" s="177" t="s">
        <v>571</v>
      </c>
      <c r="E351" s="178" t="s">
        <v>385</v>
      </c>
      <c r="F351" s="179" t="s">
        <v>464</v>
      </c>
      <c r="H351" s="180">
        <v>93.875</v>
      </c>
      <c r="I351" s="181"/>
      <c r="L351" s="176"/>
      <c r="M351" s="182"/>
      <c r="N351" s="183"/>
      <c r="O351" s="183"/>
      <c r="P351" s="183"/>
      <c r="Q351" s="183"/>
      <c r="R351" s="183"/>
      <c r="S351" s="183"/>
      <c r="T351" s="184"/>
      <c r="AT351" s="185" t="s">
        <v>571</v>
      </c>
      <c r="AU351" s="185" t="s">
        <v>445</v>
      </c>
      <c r="AV351" s="11" t="s">
        <v>445</v>
      </c>
      <c r="AW351" s="11" t="s">
        <v>401</v>
      </c>
      <c r="AX351" s="11" t="s">
        <v>387</v>
      </c>
      <c r="AY351" s="185" t="s">
        <v>560</v>
      </c>
    </row>
    <row r="352" spans="2:65" s="1" customFormat="1" ht="20.45" customHeight="1" x14ac:dyDescent="0.25">
      <c r="B352" s="161"/>
      <c r="C352" s="162" t="s">
        <v>1003</v>
      </c>
      <c r="D352" s="162" t="s">
        <v>562</v>
      </c>
      <c r="E352" s="163" t="s">
        <v>1004</v>
      </c>
      <c r="F352" s="164" t="s">
        <v>1005</v>
      </c>
      <c r="G352" s="165" t="s">
        <v>565</v>
      </c>
      <c r="H352" s="166">
        <v>574.29999999999995</v>
      </c>
      <c r="I352" s="167"/>
      <c r="J352" s="168">
        <f>ROUND(I352*H352,2)</f>
        <v>0</v>
      </c>
      <c r="K352" s="164" t="s">
        <v>566</v>
      </c>
      <c r="L352" s="35"/>
      <c r="M352" s="169" t="s">
        <v>385</v>
      </c>
      <c r="N352" s="170" t="s">
        <v>408</v>
      </c>
      <c r="O352" s="36"/>
      <c r="P352" s="171">
        <f>O352*H352</f>
        <v>0</v>
      </c>
      <c r="Q352" s="171">
        <v>0</v>
      </c>
      <c r="R352" s="171">
        <f>Q352*H352</f>
        <v>0</v>
      </c>
      <c r="S352" s="171">
        <v>0</v>
      </c>
      <c r="T352" s="172">
        <f>S352*H352</f>
        <v>0</v>
      </c>
      <c r="AR352" s="18" t="s">
        <v>657</v>
      </c>
      <c r="AT352" s="18" t="s">
        <v>562</v>
      </c>
      <c r="AU352" s="18" t="s">
        <v>445</v>
      </c>
      <c r="AY352" s="18" t="s">
        <v>560</v>
      </c>
      <c r="BE352" s="173">
        <f>IF(N352="základní",J352,0)</f>
        <v>0</v>
      </c>
      <c r="BF352" s="173">
        <f>IF(N352="snížená",J352,0)</f>
        <v>0</v>
      </c>
      <c r="BG352" s="173">
        <f>IF(N352="zákl. přenesená",J352,0)</f>
        <v>0</v>
      </c>
      <c r="BH352" s="173">
        <f>IF(N352="sníž. přenesená",J352,0)</f>
        <v>0</v>
      </c>
      <c r="BI352" s="173">
        <f>IF(N352="nulová",J352,0)</f>
        <v>0</v>
      </c>
      <c r="BJ352" s="18" t="s">
        <v>387</v>
      </c>
      <c r="BK352" s="173">
        <f>ROUND(I352*H352,2)</f>
        <v>0</v>
      </c>
      <c r="BL352" s="18" t="s">
        <v>657</v>
      </c>
      <c r="BM352" s="18" t="s">
        <v>1006</v>
      </c>
    </row>
    <row r="353" spans="2:65" s="1" customFormat="1" ht="28.9" customHeight="1" x14ac:dyDescent="0.25">
      <c r="B353" s="35"/>
      <c r="D353" s="174" t="s">
        <v>569</v>
      </c>
      <c r="F353" s="175" t="s">
        <v>1007</v>
      </c>
      <c r="I353" s="135"/>
      <c r="L353" s="35"/>
      <c r="M353" s="65"/>
      <c r="N353" s="36"/>
      <c r="O353" s="36"/>
      <c r="P353" s="36"/>
      <c r="Q353" s="36"/>
      <c r="R353" s="36"/>
      <c r="S353" s="36"/>
      <c r="T353" s="66"/>
      <c r="AT353" s="18" t="s">
        <v>569</v>
      </c>
      <c r="AU353" s="18" t="s">
        <v>445</v>
      </c>
    </row>
    <row r="354" spans="2:65" s="11" customFormat="1" ht="20.45" customHeight="1" x14ac:dyDescent="0.25">
      <c r="B354" s="176"/>
      <c r="D354" s="177" t="s">
        <v>571</v>
      </c>
      <c r="E354" s="178" t="s">
        <v>385</v>
      </c>
      <c r="F354" s="179" t="s">
        <v>459</v>
      </c>
      <c r="H354" s="180">
        <v>574.29999999999995</v>
      </c>
      <c r="I354" s="181"/>
      <c r="L354" s="176"/>
      <c r="M354" s="182"/>
      <c r="N354" s="183"/>
      <c r="O354" s="183"/>
      <c r="P354" s="183"/>
      <c r="Q354" s="183"/>
      <c r="R354" s="183"/>
      <c r="S354" s="183"/>
      <c r="T354" s="184"/>
      <c r="AT354" s="185" t="s">
        <v>571</v>
      </c>
      <c r="AU354" s="185" t="s">
        <v>445</v>
      </c>
      <c r="AV354" s="11" t="s">
        <v>445</v>
      </c>
      <c r="AW354" s="11" t="s">
        <v>401</v>
      </c>
      <c r="AX354" s="11" t="s">
        <v>387</v>
      </c>
      <c r="AY354" s="185" t="s">
        <v>560</v>
      </c>
    </row>
    <row r="355" spans="2:65" s="1" customFormat="1" ht="20.45" customHeight="1" x14ac:dyDescent="0.25">
      <c r="B355" s="161"/>
      <c r="C355" s="188" t="s">
        <v>1008</v>
      </c>
      <c r="D355" s="188" t="s">
        <v>631</v>
      </c>
      <c r="E355" s="189" t="s">
        <v>1009</v>
      </c>
      <c r="F355" s="190" t="s">
        <v>1010</v>
      </c>
      <c r="G355" s="191" t="s">
        <v>565</v>
      </c>
      <c r="H355" s="192">
        <v>660.36</v>
      </c>
      <c r="I355" s="193"/>
      <c r="J355" s="194">
        <f>ROUND(I355*H355,2)</f>
        <v>0</v>
      </c>
      <c r="K355" s="190" t="s">
        <v>566</v>
      </c>
      <c r="L355" s="195"/>
      <c r="M355" s="196" t="s">
        <v>385</v>
      </c>
      <c r="N355" s="197" t="s">
        <v>408</v>
      </c>
      <c r="O355" s="36"/>
      <c r="P355" s="171">
        <f>O355*H355</f>
        <v>0</v>
      </c>
      <c r="Q355" s="171">
        <v>2.9999999999999997E-4</v>
      </c>
      <c r="R355" s="171">
        <f>Q355*H355</f>
        <v>0.19810799999999998</v>
      </c>
      <c r="S355" s="171">
        <v>0</v>
      </c>
      <c r="T355" s="172">
        <f>S355*H355</f>
        <v>0</v>
      </c>
      <c r="AR355" s="18" t="s">
        <v>759</v>
      </c>
      <c r="AT355" s="18" t="s">
        <v>631</v>
      </c>
      <c r="AU355" s="18" t="s">
        <v>445</v>
      </c>
      <c r="AY355" s="18" t="s">
        <v>560</v>
      </c>
      <c r="BE355" s="173">
        <f>IF(N355="základní",J355,0)</f>
        <v>0</v>
      </c>
      <c r="BF355" s="173">
        <f>IF(N355="snížená",J355,0)</f>
        <v>0</v>
      </c>
      <c r="BG355" s="173">
        <f>IF(N355="zákl. přenesená",J355,0)</f>
        <v>0</v>
      </c>
      <c r="BH355" s="173">
        <f>IF(N355="sníž. přenesená",J355,0)</f>
        <v>0</v>
      </c>
      <c r="BI355" s="173">
        <f>IF(N355="nulová",J355,0)</f>
        <v>0</v>
      </c>
      <c r="BJ355" s="18" t="s">
        <v>387</v>
      </c>
      <c r="BK355" s="173">
        <f>ROUND(I355*H355,2)</f>
        <v>0</v>
      </c>
      <c r="BL355" s="18" t="s">
        <v>657</v>
      </c>
      <c r="BM355" s="18" t="s">
        <v>1011</v>
      </c>
    </row>
    <row r="356" spans="2:65" s="1" customFormat="1" ht="28.9" customHeight="1" x14ac:dyDescent="0.25">
      <c r="B356" s="35"/>
      <c r="D356" s="174" t="s">
        <v>569</v>
      </c>
      <c r="F356" s="175" t="s">
        <v>1012</v>
      </c>
      <c r="I356" s="135"/>
      <c r="L356" s="35"/>
      <c r="M356" s="65"/>
      <c r="N356" s="36"/>
      <c r="O356" s="36"/>
      <c r="P356" s="36"/>
      <c r="Q356" s="36"/>
      <c r="R356" s="36"/>
      <c r="S356" s="36"/>
      <c r="T356" s="66"/>
      <c r="AT356" s="18" t="s">
        <v>569</v>
      </c>
      <c r="AU356" s="18" t="s">
        <v>445</v>
      </c>
    </row>
    <row r="357" spans="2:65" s="11" customFormat="1" ht="20.45" customHeight="1" x14ac:dyDescent="0.25">
      <c r="B357" s="176"/>
      <c r="D357" s="177" t="s">
        <v>571</v>
      </c>
      <c r="E357" s="178" t="s">
        <v>385</v>
      </c>
      <c r="F357" s="179" t="s">
        <v>1325</v>
      </c>
      <c r="H357" s="180">
        <v>660.36</v>
      </c>
      <c r="I357" s="181"/>
      <c r="L357" s="176"/>
      <c r="M357" s="182"/>
      <c r="N357" s="183"/>
      <c r="O357" s="183"/>
      <c r="P357" s="183"/>
      <c r="Q357" s="183"/>
      <c r="R357" s="183"/>
      <c r="S357" s="183"/>
      <c r="T357" s="184"/>
      <c r="AT357" s="185" t="s">
        <v>571</v>
      </c>
      <c r="AU357" s="185" t="s">
        <v>445</v>
      </c>
      <c r="AV357" s="11" t="s">
        <v>445</v>
      </c>
      <c r="AW357" s="11" t="s">
        <v>401</v>
      </c>
      <c r="AX357" s="11" t="s">
        <v>387</v>
      </c>
      <c r="AY357" s="185" t="s">
        <v>560</v>
      </c>
    </row>
    <row r="358" spans="2:65" s="1" customFormat="1" ht="20.45" customHeight="1" x14ac:dyDescent="0.25">
      <c r="B358" s="161"/>
      <c r="C358" s="162" t="s">
        <v>1013</v>
      </c>
      <c r="D358" s="162" t="s">
        <v>562</v>
      </c>
      <c r="E358" s="163" t="s">
        <v>1014</v>
      </c>
      <c r="F358" s="164" t="s">
        <v>1015</v>
      </c>
      <c r="G358" s="165" t="s">
        <v>565</v>
      </c>
      <c r="H358" s="166">
        <v>574.22299999999996</v>
      </c>
      <c r="I358" s="167"/>
      <c r="J358" s="168">
        <f>ROUND(I358*H358,2)</f>
        <v>0</v>
      </c>
      <c r="K358" s="164" t="s">
        <v>385</v>
      </c>
      <c r="L358" s="35"/>
      <c r="M358" s="169" t="s">
        <v>385</v>
      </c>
      <c r="N358" s="170" t="s">
        <v>408</v>
      </c>
      <c r="O358" s="36"/>
      <c r="P358" s="171">
        <f>O358*H358</f>
        <v>0</v>
      </c>
      <c r="Q358" s="171">
        <v>0</v>
      </c>
      <c r="R358" s="171">
        <f>Q358*H358</f>
        <v>0</v>
      </c>
      <c r="S358" s="171">
        <v>0</v>
      </c>
      <c r="T358" s="172">
        <f>S358*H358</f>
        <v>0</v>
      </c>
      <c r="AR358" s="18" t="s">
        <v>657</v>
      </c>
      <c r="AT358" s="18" t="s">
        <v>562</v>
      </c>
      <c r="AU358" s="18" t="s">
        <v>445</v>
      </c>
      <c r="AY358" s="18" t="s">
        <v>560</v>
      </c>
      <c r="BE358" s="173">
        <f>IF(N358="základní",J358,0)</f>
        <v>0</v>
      </c>
      <c r="BF358" s="173">
        <f>IF(N358="snížená",J358,0)</f>
        <v>0</v>
      </c>
      <c r="BG358" s="173">
        <f>IF(N358="zákl. přenesená",J358,0)</f>
        <v>0</v>
      </c>
      <c r="BH358" s="173">
        <f>IF(N358="sníž. přenesená",J358,0)</f>
        <v>0</v>
      </c>
      <c r="BI358" s="173">
        <f>IF(N358="nulová",J358,0)</f>
        <v>0</v>
      </c>
      <c r="BJ358" s="18" t="s">
        <v>387</v>
      </c>
      <c r="BK358" s="173">
        <f>ROUND(I358*H358,2)</f>
        <v>0</v>
      </c>
      <c r="BL358" s="18" t="s">
        <v>657</v>
      </c>
      <c r="BM358" s="18" t="s">
        <v>1016</v>
      </c>
    </row>
    <row r="359" spans="2:65" s="11" customFormat="1" ht="20.45" customHeight="1" x14ac:dyDescent="0.25">
      <c r="B359" s="176"/>
      <c r="D359" s="177" t="s">
        <v>571</v>
      </c>
      <c r="E359" s="178" t="s">
        <v>385</v>
      </c>
      <c r="F359" s="179" t="s">
        <v>459</v>
      </c>
      <c r="H359" s="180">
        <v>574.22299999999996</v>
      </c>
      <c r="I359" s="181"/>
      <c r="L359" s="176"/>
      <c r="M359" s="182"/>
      <c r="N359" s="183"/>
      <c r="O359" s="183"/>
      <c r="P359" s="183"/>
      <c r="Q359" s="183"/>
      <c r="R359" s="183"/>
      <c r="S359" s="183"/>
      <c r="T359" s="184"/>
      <c r="AT359" s="185" t="s">
        <v>571</v>
      </c>
      <c r="AU359" s="185" t="s">
        <v>445</v>
      </c>
      <c r="AV359" s="11" t="s">
        <v>445</v>
      </c>
      <c r="AW359" s="11" t="s">
        <v>401</v>
      </c>
      <c r="AX359" s="11" t="s">
        <v>387</v>
      </c>
      <c r="AY359" s="185" t="s">
        <v>560</v>
      </c>
    </row>
    <row r="360" spans="2:65" s="1" customFormat="1" ht="20.45" customHeight="1" x14ac:dyDescent="0.25">
      <c r="B360" s="161"/>
      <c r="C360" s="162" t="s">
        <v>1017</v>
      </c>
      <c r="D360" s="162" t="s">
        <v>562</v>
      </c>
      <c r="E360" s="163" t="s">
        <v>1018</v>
      </c>
      <c r="F360" s="164" t="s">
        <v>1019</v>
      </c>
      <c r="G360" s="165" t="s">
        <v>919</v>
      </c>
      <c r="H360" s="166">
        <v>2.1150000000000002</v>
      </c>
      <c r="I360" s="167"/>
      <c r="J360" s="168">
        <f>ROUND(I360*H360,2)</f>
        <v>0</v>
      </c>
      <c r="K360" s="164" t="s">
        <v>566</v>
      </c>
      <c r="L360" s="35"/>
      <c r="M360" s="169" t="s">
        <v>385</v>
      </c>
      <c r="N360" s="170" t="s">
        <v>408</v>
      </c>
      <c r="O360" s="36"/>
      <c r="P360" s="171">
        <f>O360*H360</f>
        <v>0</v>
      </c>
      <c r="Q360" s="171">
        <v>0</v>
      </c>
      <c r="R360" s="171">
        <f>Q360*H360</f>
        <v>0</v>
      </c>
      <c r="S360" s="171">
        <v>0</v>
      </c>
      <c r="T360" s="172">
        <f>S360*H360</f>
        <v>0</v>
      </c>
      <c r="AR360" s="18" t="s">
        <v>657</v>
      </c>
      <c r="AT360" s="18" t="s">
        <v>562</v>
      </c>
      <c r="AU360" s="18" t="s">
        <v>445</v>
      </c>
      <c r="AY360" s="18" t="s">
        <v>560</v>
      </c>
      <c r="BE360" s="173">
        <f>IF(N360="základní",J360,0)</f>
        <v>0</v>
      </c>
      <c r="BF360" s="173">
        <f>IF(N360="snížená",J360,0)</f>
        <v>0</v>
      </c>
      <c r="BG360" s="173">
        <f>IF(N360="zákl. přenesená",J360,0)</f>
        <v>0</v>
      </c>
      <c r="BH360" s="173">
        <f>IF(N360="sníž. přenesená",J360,0)</f>
        <v>0</v>
      </c>
      <c r="BI360" s="173">
        <f>IF(N360="nulová",J360,0)</f>
        <v>0</v>
      </c>
      <c r="BJ360" s="18" t="s">
        <v>387</v>
      </c>
      <c r="BK360" s="173">
        <f>ROUND(I360*H360,2)</f>
        <v>0</v>
      </c>
      <c r="BL360" s="18" t="s">
        <v>657</v>
      </c>
      <c r="BM360" s="18" t="s">
        <v>1020</v>
      </c>
    </row>
    <row r="361" spans="2:65" s="1" customFormat="1" ht="40.15" customHeight="1" x14ac:dyDescent="0.25">
      <c r="B361" s="35"/>
      <c r="D361" s="174" t="s">
        <v>569</v>
      </c>
      <c r="F361" s="175" t="s">
        <v>1021</v>
      </c>
      <c r="I361" s="135"/>
      <c r="L361" s="35"/>
      <c r="M361" s="65"/>
      <c r="N361" s="36"/>
      <c r="O361" s="36"/>
      <c r="P361" s="36"/>
      <c r="Q361" s="36"/>
      <c r="R361" s="36"/>
      <c r="S361" s="36"/>
      <c r="T361" s="66"/>
      <c r="AT361" s="18" t="s">
        <v>569</v>
      </c>
      <c r="AU361" s="18" t="s">
        <v>445</v>
      </c>
    </row>
    <row r="362" spans="2:65" s="10" customFormat="1" ht="29.85" customHeight="1" x14ac:dyDescent="0.3">
      <c r="B362" s="147"/>
      <c r="D362" s="158" t="s">
        <v>436</v>
      </c>
      <c r="E362" s="159" t="s">
        <v>1022</v>
      </c>
      <c r="F362" s="159" t="s">
        <v>1023</v>
      </c>
      <c r="I362" s="150"/>
      <c r="J362" s="160">
        <f>BK362</f>
        <v>0</v>
      </c>
      <c r="L362" s="147"/>
      <c r="M362" s="152"/>
      <c r="N362" s="153"/>
      <c r="O362" s="153"/>
      <c r="P362" s="154">
        <f>SUM(P363:P380)</f>
        <v>0</v>
      </c>
      <c r="Q362" s="153"/>
      <c r="R362" s="154">
        <f>SUM(R363:R380)</f>
        <v>2.734782</v>
      </c>
      <c r="S362" s="153"/>
      <c r="T362" s="155">
        <f>SUM(T363:T380)</f>
        <v>0</v>
      </c>
      <c r="AR362" s="148" t="s">
        <v>445</v>
      </c>
      <c r="AT362" s="156" t="s">
        <v>436</v>
      </c>
      <c r="AU362" s="156" t="s">
        <v>387</v>
      </c>
      <c r="AY362" s="148" t="s">
        <v>560</v>
      </c>
      <c r="BK362" s="157">
        <f>SUM(BK363:BK380)</f>
        <v>0</v>
      </c>
    </row>
    <row r="363" spans="2:65" s="1" customFormat="1" ht="28.9" customHeight="1" x14ac:dyDescent="0.25">
      <c r="B363" s="161"/>
      <c r="C363" s="162" t="s">
        <v>1024</v>
      </c>
      <c r="D363" s="162" t="s">
        <v>562</v>
      </c>
      <c r="E363" s="163" t="s">
        <v>1025</v>
      </c>
      <c r="F363" s="164" t="s">
        <v>1026</v>
      </c>
      <c r="G363" s="165" t="s">
        <v>565</v>
      </c>
      <c r="H363" s="166">
        <v>32.396000000000001</v>
      </c>
      <c r="I363" s="167"/>
      <c r="J363" s="168">
        <f>ROUND(I363*H363,2)</f>
        <v>0</v>
      </c>
      <c r="K363" s="164" t="s">
        <v>566</v>
      </c>
      <c r="L363" s="35"/>
      <c r="M363" s="169" t="s">
        <v>385</v>
      </c>
      <c r="N363" s="170" t="s">
        <v>408</v>
      </c>
      <c r="O363" s="36"/>
      <c r="P363" s="171">
        <f>O363*H363</f>
        <v>0</v>
      </c>
      <c r="Q363" s="171">
        <v>6.0000000000000001E-3</v>
      </c>
      <c r="R363" s="171">
        <f>Q363*H363</f>
        <v>0.19437600000000002</v>
      </c>
      <c r="S363" s="171">
        <v>0</v>
      </c>
      <c r="T363" s="172">
        <f>S363*H363</f>
        <v>0</v>
      </c>
      <c r="AR363" s="18" t="s">
        <v>657</v>
      </c>
      <c r="AT363" s="18" t="s">
        <v>562</v>
      </c>
      <c r="AU363" s="18" t="s">
        <v>445</v>
      </c>
      <c r="AY363" s="18" t="s">
        <v>560</v>
      </c>
      <c r="BE363" s="173">
        <f>IF(N363="základní",J363,0)</f>
        <v>0</v>
      </c>
      <c r="BF363" s="173">
        <f>IF(N363="snížená",J363,0)</f>
        <v>0</v>
      </c>
      <c r="BG363" s="173">
        <f>IF(N363="zákl. přenesená",J363,0)</f>
        <v>0</v>
      </c>
      <c r="BH363" s="173">
        <f>IF(N363="sníž. přenesená",J363,0)</f>
        <v>0</v>
      </c>
      <c r="BI363" s="173">
        <f>IF(N363="nulová",J363,0)</f>
        <v>0</v>
      </c>
      <c r="BJ363" s="18" t="s">
        <v>387</v>
      </c>
      <c r="BK363" s="173">
        <f>ROUND(I363*H363,2)</f>
        <v>0</v>
      </c>
      <c r="BL363" s="18" t="s">
        <v>657</v>
      </c>
      <c r="BM363" s="18" t="s">
        <v>1027</v>
      </c>
    </row>
    <row r="364" spans="2:65" s="1" customFormat="1" ht="28.9" customHeight="1" x14ac:dyDescent="0.25">
      <c r="B364" s="35"/>
      <c r="D364" s="174" t="s">
        <v>569</v>
      </c>
      <c r="F364" s="175" t="s">
        <v>1028</v>
      </c>
      <c r="I364" s="135"/>
      <c r="L364" s="35"/>
      <c r="M364" s="65"/>
      <c r="N364" s="36"/>
      <c r="O364" s="36"/>
      <c r="P364" s="36"/>
      <c r="Q364" s="36"/>
      <c r="R364" s="36"/>
      <c r="S364" s="36"/>
      <c r="T364" s="66"/>
      <c r="AT364" s="18" t="s">
        <v>569</v>
      </c>
      <c r="AU364" s="18" t="s">
        <v>445</v>
      </c>
    </row>
    <row r="365" spans="2:65" s="11" customFormat="1" ht="20.45" customHeight="1" x14ac:dyDescent="0.25">
      <c r="B365" s="176"/>
      <c r="D365" s="177" t="s">
        <v>571</v>
      </c>
      <c r="E365" s="178" t="s">
        <v>450</v>
      </c>
      <c r="F365" s="179" t="s">
        <v>1029</v>
      </c>
      <c r="H365" s="180">
        <v>32.396000000000001</v>
      </c>
      <c r="I365" s="181"/>
      <c r="L365" s="176"/>
      <c r="M365" s="182"/>
      <c r="N365" s="183"/>
      <c r="O365" s="183"/>
      <c r="P365" s="183"/>
      <c r="Q365" s="183"/>
      <c r="R365" s="183"/>
      <c r="S365" s="183"/>
      <c r="T365" s="184"/>
      <c r="AT365" s="185" t="s">
        <v>571</v>
      </c>
      <c r="AU365" s="185" t="s">
        <v>445</v>
      </c>
      <c r="AV365" s="11" t="s">
        <v>445</v>
      </c>
      <c r="AW365" s="11" t="s">
        <v>401</v>
      </c>
      <c r="AX365" s="11" t="s">
        <v>387</v>
      </c>
      <c r="AY365" s="185" t="s">
        <v>560</v>
      </c>
    </row>
    <row r="366" spans="2:65" s="1" customFormat="1" ht="20.45" customHeight="1" x14ac:dyDescent="0.25">
      <c r="B366" s="161"/>
      <c r="C366" s="188" t="s">
        <v>1030</v>
      </c>
      <c r="D366" s="188" t="s">
        <v>631</v>
      </c>
      <c r="E366" s="189" t="s">
        <v>1031</v>
      </c>
      <c r="F366" s="190" t="s">
        <v>1032</v>
      </c>
      <c r="G366" s="191" t="s">
        <v>565</v>
      </c>
      <c r="H366" s="192">
        <v>33.043999999999997</v>
      </c>
      <c r="I366" s="193"/>
      <c r="J366" s="194">
        <f>ROUND(I366*H366,2)</f>
        <v>0</v>
      </c>
      <c r="K366" s="190" t="s">
        <v>385</v>
      </c>
      <c r="L366" s="195"/>
      <c r="M366" s="196" t="s">
        <v>385</v>
      </c>
      <c r="N366" s="197" t="s">
        <v>408</v>
      </c>
      <c r="O366" s="36"/>
      <c r="P366" s="171">
        <f>O366*H366</f>
        <v>0</v>
      </c>
      <c r="Q366" s="171">
        <v>2.5000000000000001E-3</v>
      </c>
      <c r="R366" s="171">
        <f>Q366*H366</f>
        <v>8.2609999999999989E-2</v>
      </c>
      <c r="S366" s="171">
        <v>0</v>
      </c>
      <c r="T366" s="172">
        <f>S366*H366</f>
        <v>0</v>
      </c>
      <c r="AR366" s="18" t="s">
        <v>759</v>
      </c>
      <c r="AT366" s="18" t="s">
        <v>631</v>
      </c>
      <c r="AU366" s="18" t="s">
        <v>445</v>
      </c>
      <c r="AY366" s="18" t="s">
        <v>560</v>
      </c>
      <c r="BE366" s="173">
        <f>IF(N366="základní",J366,0)</f>
        <v>0</v>
      </c>
      <c r="BF366" s="173">
        <f>IF(N366="snížená",J366,0)</f>
        <v>0</v>
      </c>
      <c r="BG366" s="173">
        <f>IF(N366="zákl. přenesená",J366,0)</f>
        <v>0</v>
      </c>
      <c r="BH366" s="173">
        <f>IF(N366="sníž. přenesená",J366,0)</f>
        <v>0</v>
      </c>
      <c r="BI366" s="173">
        <f>IF(N366="nulová",J366,0)</f>
        <v>0</v>
      </c>
      <c r="BJ366" s="18" t="s">
        <v>387</v>
      </c>
      <c r="BK366" s="173">
        <f>ROUND(I366*H366,2)</f>
        <v>0</v>
      </c>
      <c r="BL366" s="18" t="s">
        <v>657</v>
      </c>
      <c r="BM366" s="18" t="s">
        <v>1033</v>
      </c>
    </row>
    <row r="367" spans="2:65" s="1" customFormat="1" ht="40.15" customHeight="1" x14ac:dyDescent="0.25">
      <c r="B367" s="35"/>
      <c r="D367" s="174" t="s">
        <v>569</v>
      </c>
      <c r="F367" s="175" t="s">
        <v>1034</v>
      </c>
      <c r="I367" s="135"/>
      <c r="L367" s="35"/>
      <c r="M367" s="65"/>
      <c r="N367" s="36"/>
      <c r="O367" s="36"/>
      <c r="P367" s="36"/>
      <c r="Q367" s="36"/>
      <c r="R367" s="36"/>
      <c r="S367" s="36"/>
      <c r="T367" s="66"/>
      <c r="AT367" s="18" t="s">
        <v>569</v>
      </c>
      <c r="AU367" s="18" t="s">
        <v>445</v>
      </c>
    </row>
    <row r="368" spans="2:65" s="11" customFormat="1" ht="20.45" customHeight="1" x14ac:dyDescent="0.25">
      <c r="B368" s="176"/>
      <c r="D368" s="177" t="s">
        <v>571</v>
      </c>
      <c r="E368" s="178" t="s">
        <v>385</v>
      </c>
      <c r="F368" s="179" t="s">
        <v>1035</v>
      </c>
      <c r="H368" s="180">
        <v>33.043999999999997</v>
      </c>
      <c r="I368" s="181"/>
      <c r="L368" s="176"/>
      <c r="M368" s="182"/>
      <c r="N368" s="183"/>
      <c r="O368" s="183"/>
      <c r="P368" s="183"/>
      <c r="Q368" s="183"/>
      <c r="R368" s="183"/>
      <c r="S368" s="183"/>
      <c r="T368" s="184"/>
      <c r="AT368" s="185" t="s">
        <v>571</v>
      </c>
      <c r="AU368" s="185" t="s">
        <v>445</v>
      </c>
      <c r="AV368" s="11" t="s">
        <v>445</v>
      </c>
      <c r="AW368" s="11" t="s">
        <v>401</v>
      </c>
      <c r="AX368" s="11" t="s">
        <v>387</v>
      </c>
      <c r="AY368" s="185" t="s">
        <v>560</v>
      </c>
    </row>
    <row r="369" spans="2:65" s="1" customFormat="1" ht="28.9" customHeight="1" x14ac:dyDescent="0.25">
      <c r="B369" s="161"/>
      <c r="C369" s="162" t="s">
        <v>1036</v>
      </c>
      <c r="D369" s="162" t="s">
        <v>562</v>
      </c>
      <c r="E369" s="163" t="s">
        <v>1037</v>
      </c>
      <c r="F369" s="164" t="s">
        <v>1038</v>
      </c>
      <c r="G369" s="165" t="s">
        <v>565</v>
      </c>
      <c r="H369" s="166">
        <v>28.178000000000001</v>
      </c>
      <c r="I369" s="167"/>
      <c r="J369" s="168">
        <f>ROUND(I369*H369,2)</f>
        <v>0</v>
      </c>
      <c r="K369" s="164" t="s">
        <v>566</v>
      </c>
      <c r="L369" s="35"/>
      <c r="M369" s="169" t="s">
        <v>385</v>
      </c>
      <c r="N369" s="170" t="s">
        <v>408</v>
      </c>
      <c r="O369" s="36"/>
      <c r="P369" s="171">
        <f>O369*H369</f>
        <v>0</v>
      </c>
      <c r="Q369" s="171">
        <v>0</v>
      </c>
      <c r="R369" s="171">
        <f>Q369*H369</f>
        <v>0</v>
      </c>
      <c r="S369" s="171">
        <v>0</v>
      </c>
      <c r="T369" s="172">
        <f>S369*H369</f>
        <v>0</v>
      </c>
      <c r="AR369" s="18" t="s">
        <v>657</v>
      </c>
      <c r="AT369" s="18" t="s">
        <v>562</v>
      </c>
      <c r="AU369" s="18" t="s">
        <v>445</v>
      </c>
      <c r="AY369" s="18" t="s">
        <v>560</v>
      </c>
      <c r="BE369" s="173">
        <f>IF(N369="základní",J369,0)</f>
        <v>0</v>
      </c>
      <c r="BF369" s="173">
        <f>IF(N369="snížená",J369,0)</f>
        <v>0</v>
      </c>
      <c r="BG369" s="173">
        <f>IF(N369="zákl. přenesená",J369,0)</f>
        <v>0</v>
      </c>
      <c r="BH369" s="173">
        <f>IF(N369="sníž. přenesená",J369,0)</f>
        <v>0</v>
      </c>
      <c r="BI369" s="173">
        <f>IF(N369="nulová",J369,0)</f>
        <v>0</v>
      </c>
      <c r="BJ369" s="18" t="s">
        <v>387</v>
      </c>
      <c r="BK369" s="173">
        <f>ROUND(I369*H369,2)</f>
        <v>0</v>
      </c>
      <c r="BL369" s="18" t="s">
        <v>657</v>
      </c>
      <c r="BM369" s="18" t="s">
        <v>1039</v>
      </c>
    </row>
    <row r="370" spans="2:65" s="1" customFormat="1" ht="28.9" customHeight="1" x14ac:dyDescent="0.25">
      <c r="B370" s="35"/>
      <c r="D370" s="174" t="s">
        <v>569</v>
      </c>
      <c r="F370" s="175" t="s">
        <v>1040</v>
      </c>
      <c r="I370" s="135"/>
      <c r="L370" s="35"/>
      <c r="M370" s="65"/>
      <c r="N370" s="36"/>
      <c r="O370" s="36"/>
      <c r="P370" s="36"/>
      <c r="Q370" s="36"/>
      <c r="R370" s="36"/>
      <c r="S370" s="36"/>
      <c r="T370" s="66"/>
      <c r="AT370" s="18" t="s">
        <v>569</v>
      </c>
      <c r="AU370" s="18" t="s">
        <v>445</v>
      </c>
    </row>
    <row r="371" spans="2:65" s="11" customFormat="1" ht="20.45" customHeight="1" x14ac:dyDescent="0.25">
      <c r="B371" s="176"/>
      <c r="D371" s="177" t="s">
        <v>571</v>
      </c>
      <c r="E371" s="178" t="s">
        <v>385</v>
      </c>
      <c r="F371" s="179" t="s">
        <v>1041</v>
      </c>
      <c r="H371" s="180">
        <v>28.178000000000001</v>
      </c>
      <c r="I371" s="181"/>
      <c r="L371" s="176"/>
      <c r="M371" s="182"/>
      <c r="N371" s="183"/>
      <c r="O371" s="183"/>
      <c r="P371" s="183"/>
      <c r="Q371" s="183"/>
      <c r="R371" s="183"/>
      <c r="S371" s="183"/>
      <c r="T371" s="184"/>
      <c r="AT371" s="185" t="s">
        <v>571</v>
      </c>
      <c r="AU371" s="185" t="s">
        <v>445</v>
      </c>
      <c r="AV371" s="11" t="s">
        <v>445</v>
      </c>
      <c r="AW371" s="11" t="s">
        <v>401</v>
      </c>
      <c r="AX371" s="11" t="s">
        <v>387</v>
      </c>
      <c r="AY371" s="185" t="s">
        <v>560</v>
      </c>
    </row>
    <row r="372" spans="2:65" s="1" customFormat="1" ht="28.9" customHeight="1" x14ac:dyDescent="0.25">
      <c r="B372" s="161"/>
      <c r="C372" s="162" t="s">
        <v>1042</v>
      </c>
      <c r="D372" s="162" t="s">
        <v>562</v>
      </c>
      <c r="E372" s="163" t="s">
        <v>1043</v>
      </c>
      <c r="F372" s="164" t="s">
        <v>1044</v>
      </c>
      <c r="G372" s="165" t="s">
        <v>565</v>
      </c>
      <c r="H372" s="166">
        <v>574.22299999999996</v>
      </c>
      <c r="I372" s="167"/>
      <c r="J372" s="168">
        <f>ROUND(I372*H372,2)</f>
        <v>0</v>
      </c>
      <c r="K372" s="164" t="s">
        <v>566</v>
      </c>
      <c r="L372" s="35"/>
      <c r="M372" s="169" t="s">
        <v>385</v>
      </c>
      <c r="N372" s="170" t="s">
        <v>408</v>
      </c>
      <c r="O372" s="36"/>
      <c r="P372" s="171">
        <f>O372*H372</f>
        <v>0</v>
      </c>
      <c r="Q372" s="171">
        <v>0</v>
      </c>
      <c r="R372" s="171">
        <f>Q372*H372</f>
        <v>0</v>
      </c>
      <c r="S372" s="171">
        <v>0</v>
      </c>
      <c r="T372" s="172">
        <f>S372*H372</f>
        <v>0</v>
      </c>
      <c r="AR372" s="18" t="s">
        <v>657</v>
      </c>
      <c r="AT372" s="18" t="s">
        <v>562</v>
      </c>
      <c r="AU372" s="18" t="s">
        <v>445</v>
      </c>
      <c r="AY372" s="18" t="s">
        <v>560</v>
      </c>
      <c r="BE372" s="173">
        <f>IF(N372="základní",J372,0)</f>
        <v>0</v>
      </c>
      <c r="BF372" s="173">
        <f>IF(N372="snížená",J372,0)</f>
        <v>0</v>
      </c>
      <c r="BG372" s="173">
        <f>IF(N372="zákl. přenesená",J372,0)</f>
        <v>0</v>
      </c>
      <c r="BH372" s="173">
        <f>IF(N372="sníž. přenesená",J372,0)</f>
        <v>0</v>
      </c>
      <c r="BI372" s="173">
        <f>IF(N372="nulová",J372,0)</f>
        <v>0</v>
      </c>
      <c r="BJ372" s="18" t="s">
        <v>387</v>
      </c>
      <c r="BK372" s="173">
        <f>ROUND(I372*H372,2)</f>
        <v>0</v>
      </c>
      <c r="BL372" s="18" t="s">
        <v>657</v>
      </c>
      <c r="BM372" s="18" t="s">
        <v>1045</v>
      </c>
    </row>
    <row r="373" spans="2:65" s="1" customFormat="1" ht="28.9" customHeight="1" x14ac:dyDescent="0.25">
      <c r="B373" s="35"/>
      <c r="D373" s="174" t="s">
        <v>569</v>
      </c>
      <c r="F373" s="175" t="s">
        <v>1046</v>
      </c>
      <c r="I373" s="135"/>
      <c r="L373" s="35"/>
      <c r="M373" s="65"/>
      <c r="N373" s="36"/>
      <c r="O373" s="36"/>
      <c r="P373" s="36"/>
      <c r="Q373" s="36"/>
      <c r="R373" s="36"/>
      <c r="S373" s="36"/>
      <c r="T373" s="66"/>
      <c r="AT373" s="18" t="s">
        <v>569</v>
      </c>
      <c r="AU373" s="18" t="s">
        <v>445</v>
      </c>
    </row>
    <row r="374" spans="2:65" s="11" customFormat="1" ht="20.45" customHeight="1" x14ac:dyDescent="0.25">
      <c r="B374" s="176"/>
      <c r="D374" s="177" t="s">
        <v>571</v>
      </c>
      <c r="E374" s="178" t="s">
        <v>385</v>
      </c>
      <c r="F374" s="179" t="s">
        <v>459</v>
      </c>
      <c r="H374" s="180">
        <v>574.22299999999996</v>
      </c>
      <c r="I374" s="181"/>
      <c r="L374" s="176"/>
      <c r="M374" s="182"/>
      <c r="N374" s="183"/>
      <c r="O374" s="183"/>
      <c r="P374" s="183"/>
      <c r="Q374" s="183"/>
      <c r="R374" s="183"/>
      <c r="S374" s="183"/>
      <c r="T374" s="184"/>
      <c r="AT374" s="185" t="s">
        <v>571</v>
      </c>
      <c r="AU374" s="185" t="s">
        <v>445</v>
      </c>
      <c r="AV374" s="11" t="s">
        <v>445</v>
      </c>
      <c r="AW374" s="11" t="s">
        <v>401</v>
      </c>
      <c r="AX374" s="11" t="s">
        <v>387</v>
      </c>
      <c r="AY374" s="185" t="s">
        <v>560</v>
      </c>
    </row>
    <row r="375" spans="2:65" s="1" customFormat="1" ht="20.45" customHeight="1" x14ac:dyDescent="0.25">
      <c r="B375" s="161"/>
      <c r="C375" s="188" t="s">
        <v>1047</v>
      </c>
      <c r="D375" s="188" t="s">
        <v>631</v>
      </c>
      <c r="E375" s="189" t="s">
        <v>1048</v>
      </c>
      <c r="F375" s="190" t="s">
        <v>1049</v>
      </c>
      <c r="G375" s="191" t="s">
        <v>565</v>
      </c>
      <c r="H375" s="192">
        <v>614.44899999999996</v>
      </c>
      <c r="I375" s="193"/>
      <c r="J375" s="194">
        <f>ROUND(I375*H375,2)</f>
        <v>0</v>
      </c>
      <c r="K375" s="190" t="s">
        <v>566</v>
      </c>
      <c r="L375" s="195"/>
      <c r="M375" s="196" t="s">
        <v>385</v>
      </c>
      <c r="N375" s="197" t="s">
        <v>408</v>
      </c>
      <c r="O375" s="36"/>
      <c r="P375" s="171">
        <f>O375*H375</f>
        <v>0</v>
      </c>
      <c r="Q375" s="171">
        <v>4.0000000000000001E-3</v>
      </c>
      <c r="R375" s="171">
        <f>Q375*H375</f>
        <v>2.4577960000000001</v>
      </c>
      <c r="S375" s="171">
        <v>0</v>
      </c>
      <c r="T375" s="172">
        <f>S375*H375</f>
        <v>0</v>
      </c>
      <c r="AR375" s="18" t="s">
        <v>759</v>
      </c>
      <c r="AT375" s="18" t="s">
        <v>631</v>
      </c>
      <c r="AU375" s="18" t="s">
        <v>445</v>
      </c>
      <c r="AY375" s="18" t="s">
        <v>560</v>
      </c>
      <c r="BE375" s="173">
        <f>IF(N375="základní",J375,0)</f>
        <v>0</v>
      </c>
      <c r="BF375" s="173">
        <f>IF(N375="snížená",J375,0)</f>
        <v>0</v>
      </c>
      <c r="BG375" s="173">
        <f>IF(N375="zákl. přenesená",J375,0)</f>
        <v>0</v>
      </c>
      <c r="BH375" s="173">
        <f>IF(N375="sníž. přenesená",J375,0)</f>
        <v>0</v>
      </c>
      <c r="BI375" s="173">
        <f>IF(N375="nulová",J375,0)</f>
        <v>0</v>
      </c>
      <c r="BJ375" s="18" t="s">
        <v>387</v>
      </c>
      <c r="BK375" s="173">
        <f>ROUND(I375*H375,2)</f>
        <v>0</v>
      </c>
      <c r="BL375" s="18" t="s">
        <v>657</v>
      </c>
      <c r="BM375" s="18" t="s">
        <v>1050</v>
      </c>
    </row>
    <row r="376" spans="2:65" s="1" customFormat="1" ht="51.6" customHeight="1" x14ac:dyDescent="0.25">
      <c r="B376" s="35"/>
      <c r="D376" s="174" t="s">
        <v>569</v>
      </c>
      <c r="F376" s="175" t="s">
        <v>1051</v>
      </c>
      <c r="I376" s="135"/>
      <c r="L376" s="35"/>
      <c r="M376" s="65"/>
      <c r="N376" s="36"/>
      <c r="O376" s="36"/>
      <c r="P376" s="36"/>
      <c r="Q376" s="36"/>
      <c r="R376" s="36"/>
      <c r="S376" s="36"/>
      <c r="T376" s="66"/>
      <c r="AT376" s="18" t="s">
        <v>569</v>
      </c>
      <c r="AU376" s="18" t="s">
        <v>445</v>
      </c>
    </row>
    <row r="377" spans="2:65" s="1" customFormat="1" ht="28.9" customHeight="1" x14ac:dyDescent="0.25">
      <c r="B377" s="35"/>
      <c r="D377" s="174" t="s">
        <v>636</v>
      </c>
      <c r="F377" s="198" t="s">
        <v>1052</v>
      </c>
      <c r="I377" s="135"/>
      <c r="L377" s="35"/>
      <c r="M377" s="65"/>
      <c r="N377" s="36"/>
      <c r="O377" s="36"/>
      <c r="P377" s="36"/>
      <c r="Q377" s="36"/>
      <c r="R377" s="36"/>
      <c r="S377" s="36"/>
      <c r="T377" s="66"/>
      <c r="AT377" s="18" t="s">
        <v>636</v>
      </c>
      <c r="AU377" s="18" t="s">
        <v>445</v>
      </c>
    </row>
    <row r="378" spans="2:65" s="11" customFormat="1" ht="20.45" customHeight="1" x14ac:dyDescent="0.25">
      <c r="B378" s="176"/>
      <c r="D378" s="177" t="s">
        <v>571</v>
      </c>
      <c r="E378" s="178" t="s">
        <v>385</v>
      </c>
      <c r="F378" s="179" t="s">
        <v>1053</v>
      </c>
      <c r="H378" s="180">
        <v>614.44899999999996</v>
      </c>
      <c r="I378" s="181"/>
      <c r="L378" s="176"/>
      <c r="M378" s="182"/>
      <c r="N378" s="183"/>
      <c r="O378" s="183"/>
      <c r="P378" s="183"/>
      <c r="Q378" s="183"/>
      <c r="R378" s="183"/>
      <c r="S378" s="183"/>
      <c r="T378" s="184"/>
      <c r="AT378" s="185" t="s">
        <v>571</v>
      </c>
      <c r="AU378" s="185" t="s">
        <v>445</v>
      </c>
      <c r="AV378" s="11" t="s">
        <v>445</v>
      </c>
      <c r="AW378" s="11" t="s">
        <v>401</v>
      </c>
      <c r="AX378" s="11" t="s">
        <v>387</v>
      </c>
      <c r="AY378" s="185" t="s">
        <v>560</v>
      </c>
    </row>
    <row r="379" spans="2:65" s="1" customFormat="1" ht="20.45" customHeight="1" x14ac:dyDescent="0.25">
      <c r="B379" s="161"/>
      <c r="C379" s="162" t="s">
        <v>1054</v>
      </c>
      <c r="D379" s="162" t="s">
        <v>562</v>
      </c>
      <c r="E379" s="163" t="s">
        <v>1055</v>
      </c>
      <c r="F379" s="164" t="s">
        <v>1056</v>
      </c>
      <c r="G379" s="165" t="s">
        <v>919</v>
      </c>
      <c r="H379" s="166">
        <v>2.7349999999999999</v>
      </c>
      <c r="I379" s="167"/>
      <c r="J379" s="168">
        <f>ROUND(I379*H379,2)</f>
        <v>0</v>
      </c>
      <c r="K379" s="164" t="s">
        <v>566</v>
      </c>
      <c r="L379" s="35"/>
      <c r="M379" s="169" t="s">
        <v>385</v>
      </c>
      <c r="N379" s="170" t="s">
        <v>408</v>
      </c>
      <c r="O379" s="36"/>
      <c r="P379" s="171">
        <f>O379*H379</f>
        <v>0</v>
      </c>
      <c r="Q379" s="171">
        <v>0</v>
      </c>
      <c r="R379" s="171">
        <f>Q379*H379</f>
        <v>0</v>
      </c>
      <c r="S379" s="171">
        <v>0</v>
      </c>
      <c r="T379" s="172">
        <f>S379*H379</f>
        <v>0</v>
      </c>
      <c r="AR379" s="18" t="s">
        <v>657</v>
      </c>
      <c r="AT379" s="18" t="s">
        <v>562</v>
      </c>
      <c r="AU379" s="18" t="s">
        <v>445</v>
      </c>
      <c r="AY379" s="18" t="s">
        <v>560</v>
      </c>
      <c r="BE379" s="173">
        <f>IF(N379="základní",J379,0)</f>
        <v>0</v>
      </c>
      <c r="BF379" s="173">
        <f>IF(N379="snížená",J379,0)</f>
        <v>0</v>
      </c>
      <c r="BG379" s="173">
        <f>IF(N379="zákl. přenesená",J379,0)</f>
        <v>0</v>
      </c>
      <c r="BH379" s="173">
        <f>IF(N379="sníž. přenesená",J379,0)</f>
        <v>0</v>
      </c>
      <c r="BI379" s="173">
        <f>IF(N379="nulová",J379,0)</f>
        <v>0</v>
      </c>
      <c r="BJ379" s="18" t="s">
        <v>387</v>
      </c>
      <c r="BK379" s="173">
        <f>ROUND(I379*H379,2)</f>
        <v>0</v>
      </c>
      <c r="BL379" s="18" t="s">
        <v>657</v>
      </c>
      <c r="BM379" s="18" t="s">
        <v>1057</v>
      </c>
    </row>
    <row r="380" spans="2:65" s="1" customFormat="1" ht="40.15" customHeight="1" x14ac:dyDescent="0.25">
      <c r="B380" s="35"/>
      <c r="D380" s="174" t="s">
        <v>569</v>
      </c>
      <c r="F380" s="175" t="s">
        <v>1058</v>
      </c>
      <c r="I380" s="135"/>
      <c r="L380" s="35"/>
      <c r="M380" s="65"/>
      <c r="N380" s="36"/>
      <c r="O380" s="36"/>
      <c r="P380" s="36"/>
      <c r="Q380" s="36"/>
      <c r="R380" s="36"/>
      <c r="S380" s="36"/>
      <c r="T380" s="66"/>
      <c r="AT380" s="18" t="s">
        <v>569</v>
      </c>
      <c r="AU380" s="18" t="s">
        <v>445</v>
      </c>
    </row>
    <row r="381" spans="2:65" s="10" customFormat="1" ht="29.85" customHeight="1" x14ac:dyDescent="0.3">
      <c r="B381" s="147"/>
      <c r="D381" s="158" t="s">
        <v>436</v>
      </c>
      <c r="E381" s="159" t="s">
        <v>1059</v>
      </c>
      <c r="F381" s="159" t="s">
        <v>1060</v>
      </c>
      <c r="I381" s="150"/>
      <c r="J381" s="160">
        <f>BK381</f>
        <v>0</v>
      </c>
      <c r="L381" s="147"/>
      <c r="M381" s="152"/>
      <c r="N381" s="153"/>
      <c r="O381" s="153"/>
      <c r="P381" s="154">
        <f>SUM(P382:P389)</f>
        <v>0</v>
      </c>
      <c r="Q381" s="153"/>
      <c r="R381" s="154">
        <f>SUM(R382:R389)</f>
        <v>1.265E-2</v>
      </c>
      <c r="S381" s="153"/>
      <c r="T381" s="155">
        <f>SUM(T382:T389)</f>
        <v>4.614E-2</v>
      </c>
      <c r="AR381" s="148" t="s">
        <v>445</v>
      </c>
      <c r="AT381" s="156" t="s">
        <v>436</v>
      </c>
      <c r="AU381" s="156" t="s">
        <v>387</v>
      </c>
      <c r="AY381" s="148" t="s">
        <v>560</v>
      </c>
      <c r="BK381" s="157">
        <f>SUM(BK382:BK389)</f>
        <v>0</v>
      </c>
    </row>
    <row r="382" spans="2:65" s="1" customFormat="1" ht="20.45" customHeight="1" x14ac:dyDescent="0.25">
      <c r="B382" s="161"/>
      <c r="C382" s="162" t="s">
        <v>1061</v>
      </c>
      <c r="D382" s="162" t="s">
        <v>562</v>
      </c>
      <c r="E382" s="163" t="s">
        <v>1062</v>
      </c>
      <c r="F382" s="164" t="s">
        <v>1063</v>
      </c>
      <c r="G382" s="165" t="s">
        <v>820</v>
      </c>
      <c r="H382" s="166">
        <v>2</v>
      </c>
      <c r="I382" s="167"/>
      <c r="J382" s="168">
        <f>ROUND(I382*H382,2)</f>
        <v>0</v>
      </c>
      <c r="K382" s="164" t="s">
        <v>566</v>
      </c>
      <c r="L382" s="35"/>
      <c r="M382" s="169" t="s">
        <v>385</v>
      </c>
      <c r="N382" s="170" t="s">
        <v>408</v>
      </c>
      <c r="O382" s="36"/>
      <c r="P382" s="171">
        <f>O382*H382</f>
        <v>0</v>
      </c>
      <c r="Q382" s="171">
        <v>0</v>
      </c>
      <c r="R382" s="171">
        <f>Q382*H382</f>
        <v>0</v>
      </c>
      <c r="S382" s="171">
        <v>2.307E-2</v>
      </c>
      <c r="T382" s="172">
        <f>S382*H382</f>
        <v>4.614E-2</v>
      </c>
      <c r="AR382" s="18" t="s">
        <v>657</v>
      </c>
      <c r="AT382" s="18" t="s">
        <v>562</v>
      </c>
      <c r="AU382" s="18" t="s">
        <v>445</v>
      </c>
      <c r="AY382" s="18" t="s">
        <v>560</v>
      </c>
      <c r="BE382" s="173">
        <f>IF(N382="základní",J382,0)</f>
        <v>0</v>
      </c>
      <c r="BF382" s="173">
        <f>IF(N382="snížená",J382,0)</f>
        <v>0</v>
      </c>
      <c r="BG382" s="173">
        <f>IF(N382="zákl. přenesená",J382,0)</f>
        <v>0</v>
      </c>
      <c r="BH382" s="173">
        <f>IF(N382="sníž. přenesená",J382,0)</f>
        <v>0</v>
      </c>
      <c r="BI382" s="173">
        <f>IF(N382="nulová",J382,0)</f>
        <v>0</v>
      </c>
      <c r="BJ382" s="18" t="s">
        <v>387</v>
      </c>
      <c r="BK382" s="173">
        <f>ROUND(I382*H382,2)</f>
        <v>0</v>
      </c>
      <c r="BL382" s="18" t="s">
        <v>657</v>
      </c>
      <c r="BM382" s="18" t="s">
        <v>1064</v>
      </c>
    </row>
    <row r="383" spans="2:65" s="1" customFormat="1" ht="20.45" customHeight="1" x14ac:dyDescent="0.25">
      <c r="B383" s="35"/>
      <c r="D383" s="177" t="s">
        <v>569</v>
      </c>
      <c r="F383" s="224" t="s">
        <v>1065</v>
      </c>
      <c r="I383" s="135"/>
      <c r="L383" s="35"/>
      <c r="M383" s="65"/>
      <c r="N383" s="36"/>
      <c r="O383" s="36"/>
      <c r="P383" s="36"/>
      <c r="Q383" s="36"/>
      <c r="R383" s="36"/>
      <c r="S383" s="36"/>
      <c r="T383" s="66"/>
      <c r="AT383" s="18" t="s">
        <v>569</v>
      </c>
      <c r="AU383" s="18" t="s">
        <v>445</v>
      </c>
    </row>
    <row r="384" spans="2:65" s="1" customFormat="1" ht="28.9" customHeight="1" x14ac:dyDescent="0.25">
      <c r="B384" s="161"/>
      <c r="C384" s="162" t="s">
        <v>509</v>
      </c>
      <c r="D384" s="162" t="s">
        <v>562</v>
      </c>
      <c r="E384" s="163" t="s">
        <v>1066</v>
      </c>
      <c r="F384" s="164" t="s">
        <v>1067</v>
      </c>
      <c r="G384" s="165" t="s">
        <v>820</v>
      </c>
      <c r="H384" s="166">
        <v>2</v>
      </c>
      <c r="I384" s="167"/>
      <c r="J384" s="168">
        <f>ROUND(I384*H384,2)</f>
        <v>0</v>
      </c>
      <c r="K384" s="164" t="s">
        <v>385</v>
      </c>
      <c r="L384" s="35"/>
      <c r="M384" s="169" t="s">
        <v>385</v>
      </c>
      <c r="N384" s="170" t="s">
        <v>408</v>
      </c>
      <c r="O384" s="36"/>
      <c r="P384" s="171">
        <f>O384*H384</f>
        <v>0</v>
      </c>
      <c r="Q384" s="171">
        <v>4.15E-3</v>
      </c>
      <c r="R384" s="171">
        <f>Q384*H384</f>
        <v>8.3000000000000001E-3</v>
      </c>
      <c r="S384" s="171">
        <v>0</v>
      </c>
      <c r="T384" s="172">
        <f>S384*H384</f>
        <v>0</v>
      </c>
      <c r="AR384" s="18" t="s">
        <v>657</v>
      </c>
      <c r="AT384" s="18" t="s">
        <v>562</v>
      </c>
      <c r="AU384" s="18" t="s">
        <v>445</v>
      </c>
      <c r="AY384" s="18" t="s">
        <v>560</v>
      </c>
      <c r="BE384" s="173">
        <f>IF(N384="základní",J384,0)</f>
        <v>0</v>
      </c>
      <c r="BF384" s="173">
        <f>IF(N384="snížená",J384,0)</f>
        <v>0</v>
      </c>
      <c r="BG384" s="173">
        <f>IF(N384="zákl. přenesená",J384,0)</f>
        <v>0</v>
      </c>
      <c r="BH384" s="173">
        <f>IF(N384="sníž. přenesená",J384,0)</f>
        <v>0</v>
      </c>
      <c r="BI384" s="173">
        <f>IF(N384="nulová",J384,0)</f>
        <v>0</v>
      </c>
      <c r="BJ384" s="18" t="s">
        <v>387</v>
      </c>
      <c r="BK384" s="173">
        <f>ROUND(I384*H384,2)</f>
        <v>0</v>
      </c>
      <c r="BL384" s="18" t="s">
        <v>657</v>
      </c>
      <c r="BM384" s="18" t="s">
        <v>1068</v>
      </c>
    </row>
    <row r="385" spans="2:65" s="1" customFormat="1" ht="28.9" customHeight="1" x14ac:dyDescent="0.25">
      <c r="B385" s="35"/>
      <c r="D385" s="177" t="s">
        <v>569</v>
      </c>
      <c r="F385" s="224" t="s">
        <v>1069</v>
      </c>
      <c r="I385" s="135"/>
      <c r="L385" s="35"/>
      <c r="M385" s="65"/>
      <c r="N385" s="36"/>
      <c r="O385" s="36"/>
      <c r="P385" s="36"/>
      <c r="Q385" s="36"/>
      <c r="R385" s="36"/>
      <c r="S385" s="36"/>
      <c r="T385" s="66"/>
      <c r="AT385" s="18" t="s">
        <v>569</v>
      </c>
      <c r="AU385" s="18" t="s">
        <v>445</v>
      </c>
    </row>
    <row r="386" spans="2:65" s="1" customFormat="1" ht="20.45" customHeight="1" x14ac:dyDescent="0.25">
      <c r="B386" s="161"/>
      <c r="C386" s="162" t="s">
        <v>1070</v>
      </c>
      <c r="D386" s="162" t="s">
        <v>562</v>
      </c>
      <c r="E386" s="163" t="s">
        <v>1071</v>
      </c>
      <c r="F386" s="164" t="s">
        <v>1072</v>
      </c>
      <c r="G386" s="165" t="s">
        <v>820</v>
      </c>
      <c r="H386" s="166">
        <v>1</v>
      </c>
      <c r="I386" s="167"/>
      <c r="J386" s="168">
        <f>ROUND(I386*H386,2)</f>
        <v>0</v>
      </c>
      <c r="K386" s="164" t="s">
        <v>385</v>
      </c>
      <c r="L386" s="35"/>
      <c r="M386" s="169" t="s">
        <v>385</v>
      </c>
      <c r="N386" s="170" t="s">
        <v>408</v>
      </c>
      <c r="O386" s="36"/>
      <c r="P386" s="171">
        <f>O386*H386</f>
        <v>0</v>
      </c>
      <c r="Q386" s="171">
        <v>0</v>
      </c>
      <c r="R386" s="171">
        <f>Q386*H386</f>
        <v>0</v>
      </c>
      <c r="S386" s="171">
        <v>0</v>
      </c>
      <c r="T386" s="172">
        <f>S386*H386</f>
        <v>0</v>
      </c>
      <c r="AR386" s="18" t="s">
        <v>657</v>
      </c>
      <c r="AT386" s="18" t="s">
        <v>562</v>
      </c>
      <c r="AU386" s="18" t="s">
        <v>445</v>
      </c>
      <c r="AY386" s="18" t="s">
        <v>560</v>
      </c>
      <c r="BE386" s="173">
        <f>IF(N386="základní",J386,0)</f>
        <v>0</v>
      </c>
      <c r="BF386" s="173">
        <f>IF(N386="snížená",J386,0)</f>
        <v>0</v>
      </c>
      <c r="BG386" s="173">
        <f>IF(N386="zákl. přenesená",J386,0)</f>
        <v>0</v>
      </c>
      <c r="BH386" s="173">
        <f>IF(N386="sníž. přenesená",J386,0)</f>
        <v>0</v>
      </c>
      <c r="BI386" s="173">
        <f>IF(N386="nulová",J386,0)</f>
        <v>0</v>
      </c>
      <c r="BJ386" s="18" t="s">
        <v>387</v>
      </c>
      <c r="BK386" s="173">
        <f>ROUND(I386*H386,2)</f>
        <v>0</v>
      </c>
      <c r="BL386" s="18" t="s">
        <v>657</v>
      </c>
      <c r="BM386" s="18" t="s">
        <v>1073</v>
      </c>
    </row>
    <row r="387" spans="2:65" s="1" customFormat="1" ht="20.45" customHeight="1" x14ac:dyDescent="0.25">
      <c r="B387" s="161"/>
      <c r="C387" s="162" t="s">
        <v>1074</v>
      </c>
      <c r="D387" s="162" t="s">
        <v>562</v>
      </c>
      <c r="E387" s="163" t="s">
        <v>1075</v>
      </c>
      <c r="F387" s="164" t="s">
        <v>1076</v>
      </c>
      <c r="G387" s="165" t="s">
        <v>820</v>
      </c>
      <c r="H387" s="166">
        <v>15</v>
      </c>
      <c r="I387" s="167"/>
      <c r="J387" s="168">
        <f>ROUND(I387*H387,2)</f>
        <v>0</v>
      </c>
      <c r="K387" s="164" t="s">
        <v>385</v>
      </c>
      <c r="L387" s="35"/>
      <c r="M387" s="169" t="s">
        <v>385</v>
      </c>
      <c r="N387" s="170" t="s">
        <v>408</v>
      </c>
      <c r="O387" s="36"/>
      <c r="P387" s="171">
        <f>O387*H387</f>
        <v>0</v>
      </c>
      <c r="Q387" s="171">
        <v>2.9E-4</v>
      </c>
      <c r="R387" s="171">
        <f>Q387*H387</f>
        <v>4.3499999999999997E-3</v>
      </c>
      <c r="S387" s="171">
        <v>0</v>
      </c>
      <c r="T387" s="172">
        <f>S387*H387</f>
        <v>0</v>
      </c>
      <c r="AR387" s="18" t="s">
        <v>657</v>
      </c>
      <c r="AT387" s="18" t="s">
        <v>562</v>
      </c>
      <c r="AU387" s="18" t="s">
        <v>445</v>
      </c>
      <c r="AY387" s="18" t="s">
        <v>560</v>
      </c>
      <c r="BE387" s="173">
        <f>IF(N387="základní",J387,0)</f>
        <v>0</v>
      </c>
      <c r="BF387" s="173">
        <f>IF(N387="snížená",J387,0)</f>
        <v>0</v>
      </c>
      <c r="BG387" s="173">
        <f>IF(N387="zákl. přenesená",J387,0)</f>
        <v>0</v>
      </c>
      <c r="BH387" s="173">
        <f>IF(N387="sníž. přenesená",J387,0)</f>
        <v>0</v>
      </c>
      <c r="BI387" s="173">
        <f>IF(N387="nulová",J387,0)</f>
        <v>0</v>
      </c>
      <c r="BJ387" s="18" t="s">
        <v>387</v>
      </c>
      <c r="BK387" s="173">
        <f>ROUND(I387*H387,2)</f>
        <v>0</v>
      </c>
      <c r="BL387" s="18" t="s">
        <v>657</v>
      </c>
      <c r="BM387" s="18" t="s">
        <v>1077</v>
      </c>
    </row>
    <row r="388" spans="2:65" s="1" customFormat="1" ht="20.45" customHeight="1" x14ac:dyDescent="0.25">
      <c r="B388" s="161"/>
      <c r="C388" s="162" t="s">
        <v>1078</v>
      </c>
      <c r="D388" s="162" t="s">
        <v>562</v>
      </c>
      <c r="E388" s="163" t="s">
        <v>1079</v>
      </c>
      <c r="F388" s="164" t="s">
        <v>1080</v>
      </c>
      <c r="G388" s="165" t="s">
        <v>919</v>
      </c>
      <c r="H388" s="166">
        <v>1.2999999999999999E-2</v>
      </c>
      <c r="I388" s="167"/>
      <c r="J388" s="168">
        <f>ROUND(I388*H388,2)</f>
        <v>0</v>
      </c>
      <c r="K388" s="164" t="s">
        <v>566</v>
      </c>
      <c r="L388" s="35"/>
      <c r="M388" s="169" t="s">
        <v>385</v>
      </c>
      <c r="N388" s="170" t="s">
        <v>408</v>
      </c>
      <c r="O388" s="36"/>
      <c r="P388" s="171">
        <f>O388*H388</f>
        <v>0</v>
      </c>
      <c r="Q388" s="171">
        <v>0</v>
      </c>
      <c r="R388" s="171">
        <f>Q388*H388</f>
        <v>0</v>
      </c>
      <c r="S388" s="171">
        <v>0</v>
      </c>
      <c r="T388" s="172">
        <f>S388*H388</f>
        <v>0</v>
      </c>
      <c r="AR388" s="18" t="s">
        <v>657</v>
      </c>
      <c r="AT388" s="18" t="s">
        <v>562</v>
      </c>
      <c r="AU388" s="18" t="s">
        <v>445</v>
      </c>
      <c r="AY388" s="18" t="s">
        <v>560</v>
      </c>
      <c r="BE388" s="173">
        <f>IF(N388="základní",J388,0)</f>
        <v>0</v>
      </c>
      <c r="BF388" s="173">
        <f>IF(N388="snížená",J388,0)</f>
        <v>0</v>
      </c>
      <c r="BG388" s="173">
        <f>IF(N388="zákl. přenesená",J388,0)</f>
        <v>0</v>
      </c>
      <c r="BH388" s="173">
        <f>IF(N388="sníž. přenesená",J388,0)</f>
        <v>0</v>
      </c>
      <c r="BI388" s="173">
        <f>IF(N388="nulová",J388,0)</f>
        <v>0</v>
      </c>
      <c r="BJ388" s="18" t="s">
        <v>387</v>
      </c>
      <c r="BK388" s="173">
        <f>ROUND(I388*H388,2)</f>
        <v>0</v>
      </c>
      <c r="BL388" s="18" t="s">
        <v>657</v>
      </c>
      <c r="BM388" s="18" t="s">
        <v>1081</v>
      </c>
    </row>
    <row r="389" spans="2:65" s="1" customFormat="1" ht="40.15" customHeight="1" x14ac:dyDescent="0.25">
      <c r="B389" s="35"/>
      <c r="D389" s="174" t="s">
        <v>569</v>
      </c>
      <c r="F389" s="175" t="s">
        <v>1082</v>
      </c>
      <c r="I389" s="135"/>
      <c r="L389" s="35"/>
      <c r="M389" s="65"/>
      <c r="N389" s="36"/>
      <c r="O389" s="36"/>
      <c r="P389" s="36"/>
      <c r="Q389" s="36"/>
      <c r="R389" s="36"/>
      <c r="S389" s="36"/>
      <c r="T389" s="66"/>
      <c r="AT389" s="18" t="s">
        <v>569</v>
      </c>
      <c r="AU389" s="18" t="s">
        <v>445</v>
      </c>
    </row>
    <row r="390" spans="2:65" s="10" customFormat="1" ht="29.85" customHeight="1" x14ac:dyDescent="0.3">
      <c r="B390" s="147"/>
      <c r="D390" s="158" t="s">
        <v>436</v>
      </c>
      <c r="E390" s="159" t="s">
        <v>1083</v>
      </c>
      <c r="F390" s="159" t="s">
        <v>1084</v>
      </c>
      <c r="I390" s="150"/>
      <c r="J390" s="160">
        <f>BK390</f>
        <v>0</v>
      </c>
      <c r="L390" s="147"/>
      <c r="M390" s="152"/>
      <c r="N390" s="153"/>
      <c r="O390" s="153"/>
      <c r="P390" s="154">
        <f>SUM(P391:P394)</f>
        <v>0</v>
      </c>
      <c r="Q390" s="153"/>
      <c r="R390" s="154">
        <f>SUM(R391:R394)</f>
        <v>0</v>
      </c>
      <c r="S390" s="153"/>
      <c r="T390" s="155">
        <f>SUM(T391:T394)</f>
        <v>0</v>
      </c>
      <c r="AR390" s="148" t="s">
        <v>445</v>
      </c>
      <c r="AT390" s="156" t="s">
        <v>436</v>
      </c>
      <c r="AU390" s="156" t="s">
        <v>387</v>
      </c>
      <c r="AY390" s="148" t="s">
        <v>560</v>
      </c>
      <c r="BK390" s="157">
        <f>SUM(BK391:BK394)</f>
        <v>0</v>
      </c>
    </row>
    <row r="391" spans="2:65" s="1" customFormat="1" ht="20.45" customHeight="1" x14ac:dyDescent="0.25">
      <c r="B391" s="161"/>
      <c r="C391" s="162" t="s">
        <v>1085</v>
      </c>
      <c r="D391" s="162" t="s">
        <v>562</v>
      </c>
      <c r="E391" s="163" t="s">
        <v>1086</v>
      </c>
      <c r="F391" s="164" t="s">
        <v>1087</v>
      </c>
      <c r="G391" s="165" t="s">
        <v>820</v>
      </c>
      <c r="H391" s="166">
        <v>1</v>
      </c>
      <c r="I391" s="167"/>
      <c r="J391" s="168">
        <f>ROUND(I391*H391,2)</f>
        <v>0</v>
      </c>
      <c r="K391" s="164" t="s">
        <v>385</v>
      </c>
      <c r="L391" s="35"/>
      <c r="M391" s="169" t="s">
        <v>385</v>
      </c>
      <c r="N391" s="170" t="s">
        <v>408</v>
      </c>
      <c r="O391" s="36"/>
      <c r="P391" s="171">
        <f>O391*H391</f>
        <v>0</v>
      </c>
      <c r="Q391" s="171">
        <v>0</v>
      </c>
      <c r="R391" s="171">
        <f>Q391*H391</f>
        <v>0</v>
      </c>
      <c r="S391" s="171">
        <v>0</v>
      </c>
      <c r="T391" s="172">
        <f>S391*H391</f>
        <v>0</v>
      </c>
      <c r="AR391" s="18" t="s">
        <v>657</v>
      </c>
      <c r="AT391" s="18" t="s">
        <v>562</v>
      </c>
      <c r="AU391" s="18" t="s">
        <v>445</v>
      </c>
      <c r="AY391" s="18" t="s">
        <v>560</v>
      </c>
      <c r="BE391" s="173">
        <f>IF(N391="základní",J391,0)</f>
        <v>0</v>
      </c>
      <c r="BF391" s="173">
        <f>IF(N391="snížená",J391,0)</f>
        <v>0</v>
      </c>
      <c r="BG391" s="173">
        <f>IF(N391="zákl. přenesená",J391,0)</f>
        <v>0</v>
      </c>
      <c r="BH391" s="173">
        <f>IF(N391="sníž. přenesená",J391,0)</f>
        <v>0</v>
      </c>
      <c r="BI391" s="173">
        <f>IF(N391="nulová",J391,0)</f>
        <v>0</v>
      </c>
      <c r="BJ391" s="18" t="s">
        <v>387</v>
      </c>
      <c r="BK391" s="173">
        <f>ROUND(I391*H391,2)</f>
        <v>0</v>
      </c>
      <c r="BL391" s="18" t="s">
        <v>657</v>
      </c>
      <c r="BM391" s="18" t="s">
        <v>1088</v>
      </c>
    </row>
    <row r="392" spans="2:65" s="1" customFormat="1" ht="28.9" customHeight="1" x14ac:dyDescent="0.25">
      <c r="B392" s="161"/>
      <c r="C392" s="162" t="s">
        <v>1089</v>
      </c>
      <c r="D392" s="162" t="s">
        <v>562</v>
      </c>
      <c r="E392" s="163" t="s">
        <v>1090</v>
      </c>
      <c r="F392" s="164" t="s">
        <v>1091</v>
      </c>
      <c r="G392" s="165" t="s">
        <v>820</v>
      </c>
      <c r="H392" s="166">
        <v>1</v>
      </c>
      <c r="I392" s="167"/>
      <c r="J392" s="168">
        <f>ROUND(I392*H392,2)</f>
        <v>0</v>
      </c>
      <c r="K392" s="164" t="s">
        <v>385</v>
      </c>
      <c r="L392" s="35"/>
      <c r="M392" s="169" t="s">
        <v>385</v>
      </c>
      <c r="N392" s="170" t="s">
        <v>408</v>
      </c>
      <c r="O392" s="36"/>
      <c r="P392" s="171">
        <f>O392*H392</f>
        <v>0</v>
      </c>
      <c r="Q392" s="171">
        <v>0</v>
      </c>
      <c r="R392" s="171">
        <f>Q392*H392</f>
        <v>0</v>
      </c>
      <c r="S392" s="171">
        <v>0</v>
      </c>
      <c r="T392" s="172">
        <f>S392*H392</f>
        <v>0</v>
      </c>
      <c r="AR392" s="18" t="s">
        <v>657</v>
      </c>
      <c r="AT392" s="18" t="s">
        <v>562</v>
      </c>
      <c r="AU392" s="18" t="s">
        <v>445</v>
      </c>
      <c r="AY392" s="18" t="s">
        <v>560</v>
      </c>
      <c r="BE392" s="173">
        <f>IF(N392="základní",J392,0)</f>
        <v>0</v>
      </c>
      <c r="BF392" s="173">
        <f>IF(N392="snížená",J392,0)</f>
        <v>0</v>
      </c>
      <c r="BG392" s="173">
        <f>IF(N392="zákl. přenesená",J392,0)</f>
        <v>0</v>
      </c>
      <c r="BH392" s="173">
        <f>IF(N392="sníž. přenesená",J392,0)</f>
        <v>0</v>
      </c>
      <c r="BI392" s="173">
        <f>IF(N392="nulová",J392,0)</f>
        <v>0</v>
      </c>
      <c r="BJ392" s="18" t="s">
        <v>387</v>
      </c>
      <c r="BK392" s="173">
        <f>ROUND(I392*H392,2)</f>
        <v>0</v>
      </c>
      <c r="BL392" s="18" t="s">
        <v>657</v>
      </c>
      <c r="BM392" s="18" t="s">
        <v>1092</v>
      </c>
    </row>
    <row r="393" spans="2:65" s="1" customFormat="1" ht="20.45" customHeight="1" x14ac:dyDescent="0.25">
      <c r="B393" s="161"/>
      <c r="C393" s="162" t="s">
        <v>1093</v>
      </c>
      <c r="D393" s="162" t="s">
        <v>562</v>
      </c>
      <c r="E393" s="163" t="s">
        <v>1094</v>
      </c>
      <c r="F393" s="164" t="s">
        <v>1095</v>
      </c>
      <c r="G393" s="165" t="s">
        <v>820</v>
      </c>
      <c r="H393" s="166">
        <v>1</v>
      </c>
      <c r="I393" s="167"/>
      <c r="J393" s="168">
        <f>ROUND(I393*H393,2)</f>
        <v>0</v>
      </c>
      <c r="K393" s="164" t="s">
        <v>385</v>
      </c>
      <c r="L393" s="35"/>
      <c r="M393" s="169" t="s">
        <v>385</v>
      </c>
      <c r="N393" s="170" t="s">
        <v>408</v>
      </c>
      <c r="O393" s="36"/>
      <c r="P393" s="171">
        <f>O393*H393</f>
        <v>0</v>
      </c>
      <c r="Q393" s="171">
        <v>0</v>
      </c>
      <c r="R393" s="171">
        <f>Q393*H393</f>
        <v>0</v>
      </c>
      <c r="S393" s="171">
        <v>0</v>
      </c>
      <c r="T393" s="172">
        <f>S393*H393</f>
        <v>0</v>
      </c>
      <c r="AR393" s="18" t="s">
        <v>657</v>
      </c>
      <c r="AT393" s="18" t="s">
        <v>562</v>
      </c>
      <c r="AU393" s="18" t="s">
        <v>445</v>
      </c>
      <c r="AY393" s="18" t="s">
        <v>560</v>
      </c>
      <c r="BE393" s="173">
        <f>IF(N393="základní",J393,0)</f>
        <v>0</v>
      </c>
      <c r="BF393" s="173">
        <f>IF(N393="snížená",J393,0)</f>
        <v>0</v>
      </c>
      <c r="BG393" s="173">
        <f>IF(N393="zákl. přenesená",J393,0)</f>
        <v>0</v>
      </c>
      <c r="BH393" s="173">
        <f>IF(N393="sníž. přenesená",J393,0)</f>
        <v>0</v>
      </c>
      <c r="BI393" s="173">
        <f>IF(N393="nulová",J393,0)</f>
        <v>0</v>
      </c>
      <c r="BJ393" s="18" t="s">
        <v>387</v>
      </c>
      <c r="BK393" s="173">
        <f>ROUND(I393*H393,2)</f>
        <v>0</v>
      </c>
      <c r="BL393" s="18" t="s">
        <v>657</v>
      </c>
      <c r="BM393" s="18" t="s">
        <v>1096</v>
      </c>
    </row>
    <row r="394" spans="2:65" s="1" customFormat="1" ht="20.45" customHeight="1" x14ac:dyDescent="0.25">
      <c r="B394" s="161"/>
      <c r="C394" s="162" t="s">
        <v>1097</v>
      </c>
      <c r="D394" s="162" t="s">
        <v>562</v>
      </c>
      <c r="E394" s="163" t="s">
        <v>1098</v>
      </c>
      <c r="F394" s="164" t="s">
        <v>1099</v>
      </c>
      <c r="G394" s="165" t="s">
        <v>820</v>
      </c>
      <c r="H394" s="166">
        <v>1</v>
      </c>
      <c r="I394" s="167"/>
      <c r="J394" s="168">
        <f>ROUND(I394*H394,2)</f>
        <v>0</v>
      </c>
      <c r="K394" s="164" t="s">
        <v>385</v>
      </c>
      <c r="L394" s="35"/>
      <c r="M394" s="169" t="s">
        <v>385</v>
      </c>
      <c r="N394" s="170" t="s">
        <v>408</v>
      </c>
      <c r="O394" s="36"/>
      <c r="P394" s="171">
        <f>O394*H394</f>
        <v>0</v>
      </c>
      <c r="Q394" s="171">
        <v>0</v>
      </c>
      <c r="R394" s="171">
        <f>Q394*H394</f>
        <v>0</v>
      </c>
      <c r="S394" s="171">
        <v>0</v>
      </c>
      <c r="T394" s="172">
        <f>S394*H394</f>
        <v>0</v>
      </c>
      <c r="AR394" s="18" t="s">
        <v>657</v>
      </c>
      <c r="AT394" s="18" t="s">
        <v>562</v>
      </c>
      <c r="AU394" s="18" t="s">
        <v>445</v>
      </c>
      <c r="AY394" s="18" t="s">
        <v>560</v>
      </c>
      <c r="BE394" s="173">
        <f>IF(N394="základní",J394,0)</f>
        <v>0</v>
      </c>
      <c r="BF394" s="173">
        <f>IF(N394="snížená",J394,0)</f>
        <v>0</v>
      </c>
      <c r="BG394" s="173">
        <f>IF(N394="zákl. přenesená",J394,0)</f>
        <v>0</v>
      </c>
      <c r="BH394" s="173">
        <f>IF(N394="sníž. přenesená",J394,0)</f>
        <v>0</v>
      </c>
      <c r="BI394" s="173">
        <f>IF(N394="nulová",J394,0)</f>
        <v>0</v>
      </c>
      <c r="BJ394" s="18" t="s">
        <v>387</v>
      </c>
      <c r="BK394" s="173">
        <f>ROUND(I394*H394,2)</f>
        <v>0</v>
      </c>
      <c r="BL394" s="18" t="s">
        <v>657</v>
      </c>
      <c r="BM394" s="18" t="s">
        <v>1100</v>
      </c>
    </row>
    <row r="395" spans="2:65" s="10" customFormat="1" ht="29.85" customHeight="1" x14ac:dyDescent="0.3">
      <c r="B395" s="147"/>
      <c r="D395" s="158" t="s">
        <v>436</v>
      </c>
      <c r="E395" s="159" t="s">
        <v>1101</v>
      </c>
      <c r="F395" s="159" t="s">
        <v>1102</v>
      </c>
      <c r="I395" s="150"/>
      <c r="J395" s="160">
        <f>BK395</f>
        <v>0</v>
      </c>
      <c r="L395" s="147"/>
      <c r="M395" s="152"/>
      <c r="N395" s="153"/>
      <c r="O395" s="153"/>
      <c r="P395" s="154">
        <f>SUM(P396:P449)</f>
        <v>0</v>
      </c>
      <c r="Q395" s="153"/>
      <c r="R395" s="154">
        <f>SUM(R396:R449)</f>
        <v>0</v>
      </c>
      <c r="S395" s="153"/>
      <c r="T395" s="155">
        <f>SUM(T396:T449)</f>
        <v>0</v>
      </c>
      <c r="AR395" s="148" t="s">
        <v>445</v>
      </c>
      <c r="AT395" s="156" t="s">
        <v>436</v>
      </c>
      <c r="AU395" s="156" t="s">
        <v>387</v>
      </c>
      <c r="AY395" s="148" t="s">
        <v>560</v>
      </c>
      <c r="BK395" s="157">
        <f>SUM(BK396:BK449)</f>
        <v>0</v>
      </c>
    </row>
    <row r="396" spans="2:65" s="1" customFormat="1" ht="20.45" customHeight="1" x14ac:dyDescent="0.25">
      <c r="B396" s="161"/>
      <c r="C396" s="162" t="s">
        <v>1103</v>
      </c>
      <c r="D396" s="162" t="s">
        <v>562</v>
      </c>
      <c r="E396" s="163" t="s">
        <v>1104</v>
      </c>
      <c r="F396" s="164" t="s">
        <v>1105</v>
      </c>
      <c r="G396" s="165" t="s">
        <v>1106</v>
      </c>
      <c r="H396" s="166">
        <v>8</v>
      </c>
      <c r="I396" s="167"/>
      <c r="J396" s="168">
        <f>ROUND(I396*H396,2)</f>
        <v>0</v>
      </c>
      <c r="K396" s="164" t="s">
        <v>385</v>
      </c>
      <c r="L396" s="35"/>
      <c r="M396" s="169" t="s">
        <v>385</v>
      </c>
      <c r="N396" s="170" t="s">
        <v>408</v>
      </c>
      <c r="O396" s="36"/>
      <c r="P396" s="171">
        <f>O396*H396</f>
        <v>0</v>
      </c>
      <c r="Q396" s="171">
        <v>0</v>
      </c>
      <c r="R396" s="171">
        <f>Q396*H396</f>
        <v>0</v>
      </c>
      <c r="S396" s="171">
        <v>0</v>
      </c>
      <c r="T396" s="172">
        <f>S396*H396</f>
        <v>0</v>
      </c>
      <c r="AR396" s="18" t="s">
        <v>657</v>
      </c>
      <c r="AT396" s="18" t="s">
        <v>562</v>
      </c>
      <c r="AU396" s="18" t="s">
        <v>445</v>
      </c>
      <c r="AY396" s="18" t="s">
        <v>560</v>
      </c>
      <c r="BE396" s="173">
        <f>IF(N396="základní",J396,0)</f>
        <v>0</v>
      </c>
      <c r="BF396" s="173">
        <f>IF(N396="snížená",J396,0)</f>
        <v>0</v>
      </c>
      <c r="BG396" s="173">
        <f>IF(N396="zákl. přenesená",J396,0)</f>
        <v>0</v>
      </c>
      <c r="BH396" s="173">
        <f>IF(N396="sníž. přenesená",J396,0)</f>
        <v>0</v>
      </c>
      <c r="BI396" s="173">
        <f>IF(N396="nulová",J396,0)</f>
        <v>0</v>
      </c>
      <c r="BJ396" s="18" t="s">
        <v>387</v>
      </c>
      <c r="BK396" s="173">
        <f>ROUND(I396*H396,2)</f>
        <v>0</v>
      </c>
      <c r="BL396" s="18" t="s">
        <v>657</v>
      </c>
      <c r="BM396" s="18" t="s">
        <v>1107</v>
      </c>
    </row>
    <row r="397" spans="2:65" s="1" customFormat="1" ht="20.45" customHeight="1" x14ac:dyDescent="0.25">
      <c r="B397" s="35"/>
      <c r="D397" s="177" t="s">
        <v>569</v>
      </c>
      <c r="F397" s="224" t="s">
        <v>1105</v>
      </c>
      <c r="I397" s="135"/>
      <c r="L397" s="35"/>
      <c r="M397" s="65"/>
      <c r="N397" s="36"/>
      <c r="O397" s="36"/>
      <c r="P397" s="36"/>
      <c r="Q397" s="36"/>
      <c r="R397" s="36"/>
      <c r="S397" s="36"/>
      <c r="T397" s="66"/>
      <c r="AT397" s="18" t="s">
        <v>569</v>
      </c>
      <c r="AU397" s="18" t="s">
        <v>445</v>
      </c>
    </row>
    <row r="398" spans="2:65" s="1" customFormat="1" ht="20.45" customHeight="1" x14ac:dyDescent="0.25">
      <c r="B398" s="161"/>
      <c r="C398" s="162" t="s">
        <v>1108</v>
      </c>
      <c r="D398" s="162" t="s">
        <v>562</v>
      </c>
      <c r="E398" s="163" t="s">
        <v>1109</v>
      </c>
      <c r="F398" s="164" t="s">
        <v>1110</v>
      </c>
      <c r="G398" s="165" t="s">
        <v>1106</v>
      </c>
      <c r="H398" s="166">
        <v>8</v>
      </c>
      <c r="I398" s="167"/>
      <c r="J398" s="168">
        <f>ROUND(I398*H398,2)</f>
        <v>0</v>
      </c>
      <c r="K398" s="164" t="s">
        <v>385</v>
      </c>
      <c r="L398" s="35"/>
      <c r="M398" s="169" t="s">
        <v>385</v>
      </c>
      <c r="N398" s="170" t="s">
        <v>408</v>
      </c>
      <c r="O398" s="36"/>
      <c r="P398" s="171">
        <f>O398*H398</f>
        <v>0</v>
      </c>
      <c r="Q398" s="171">
        <v>0</v>
      </c>
      <c r="R398" s="171">
        <f>Q398*H398</f>
        <v>0</v>
      </c>
      <c r="S398" s="171">
        <v>0</v>
      </c>
      <c r="T398" s="172">
        <f>S398*H398</f>
        <v>0</v>
      </c>
      <c r="AR398" s="18" t="s">
        <v>657</v>
      </c>
      <c r="AT398" s="18" t="s">
        <v>562</v>
      </c>
      <c r="AU398" s="18" t="s">
        <v>445</v>
      </c>
      <c r="AY398" s="18" t="s">
        <v>560</v>
      </c>
      <c r="BE398" s="173">
        <f>IF(N398="základní",J398,0)</f>
        <v>0</v>
      </c>
      <c r="BF398" s="173">
        <f>IF(N398="snížená",J398,0)</f>
        <v>0</v>
      </c>
      <c r="BG398" s="173">
        <f>IF(N398="zákl. přenesená",J398,0)</f>
        <v>0</v>
      </c>
      <c r="BH398" s="173">
        <f>IF(N398="sníž. přenesená",J398,0)</f>
        <v>0</v>
      </c>
      <c r="BI398" s="173">
        <f>IF(N398="nulová",J398,0)</f>
        <v>0</v>
      </c>
      <c r="BJ398" s="18" t="s">
        <v>387</v>
      </c>
      <c r="BK398" s="173">
        <f>ROUND(I398*H398,2)</f>
        <v>0</v>
      </c>
      <c r="BL398" s="18" t="s">
        <v>657</v>
      </c>
      <c r="BM398" s="18" t="s">
        <v>1111</v>
      </c>
    </row>
    <row r="399" spans="2:65" s="1" customFormat="1" ht="20.45" customHeight="1" x14ac:dyDescent="0.25">
      <c r="B399" s="35"/>
      <c r="D399" s="174" t="s">
        <v>569</v>
      </c>
      <c r="F399" s="175" t="s">
        <v>1110</v>
      </c>
      <c r="I399" s="135"/>
      <c r="L399" s="35"/>
      <c r="M399" s="65"/>
      <c r="N399" s="36"/>
      <c r="O399" s="36"/>
      <c r="P399" s="36"/>
      <c r="Q399" s="36"/>
      <c r="R399" s="36"/>
      <c r="S399" s="36"/>
      <c r="T399" s="66"/>
      <c r="AT399" s="18" t="s">
        <v>569</v>
      </c>
      <c r="AU399" s="18" t="s">
        <v>445</v>
      </c>
    </row>
    <row r="400" spans="2:65" s="1" customFormat="1" ht="28.9" customHeight="1" x14ac:dyDescent="0.25">
      <c r="B400" s="35"/>
      <c r="D400" s="177" t="s">
        <v>636</v>
      </c>
      <c r="F400" s="225" t="s">
        <v>1112</v>
      </c>
      <c r="I400" s="135"/>
      <c r="L400" s="35"/>
      <c r="M400" s="65"/>
      <c r="N400" s="36"/>
      <c r="O400" s="36"/>
      <c r="P400" s="36"/>
      <c r="Q400" s="36"/>
      <c r="R400" s="36"/>
      <c r="S400" s="36"/>
      <c r="T400" s="66"/>
      <c r="AT400" s="18" t="s">
        <v>636</v>
      </c>
      <c r="AU400" s="18" t="s">
        <v>445</v>
      </c>
    </row>
    <row r="401" spans="2:65" s="1" customFormat="1" ht="20.45" customHeight="1" x14ac:dyDescent="0.25">
      <c r="B401" s="161"/>
      <c r="C401" s="162" t="s">
        <v>1113</v>
      </c>
      <c r="D401" s="162" t="s">
        <v>562</v>
      </c>
      <c r="E401" s="163" t="s">
        <v>1114</v>
      </c>
      <c r="F401" s="164" t="s">
        <v>1115</v>
      </c>
      <c r="G401" s="165" t="s">
        <v>820</v>
      </c>
      <c r="H401" s="166">
        <v>1</v>
      </c>
      <c r="I401" s="167"/>
      <c r="J401" s="168">
        <f>ROUND(I401*H401,2)</f>
        <v>0</v>
      </c>
      <c r="K401" s="164" t="s">
        <v>385</v>
      </c>
      <c r="L401" s="35"/>
      <c r="M401" s="169" t="s">
        <v>385</v>
      </c>
      <c r="N401" s="170" t="s">
        <v>408</v>
      </c>
      <c r="O401" s="36"/>
      <c r="P401" s="171">
        <f>O401*H401</f>
        <v>0</v>
      </c>
      <c r="Q401" s="171">
        <v>0</v>
      </c>
      <c r="R401" s="171">
        <f>Q401*H401</f>
        <v>0</v>
      </c>
      <c r="S401" s="171">
        <v>0</v>
      </c>
      <c r="T401" s="172">
        <f>S401*H401</f>
        <v>0</v>
      </c>
      <c r="AR401" s="18" t="s">
        <v>657</v>
      </c>
      <c r="AT401" s="18" t="s">
        <v>562</v>
      </c>
      <c r="AU401" s="18" t="s">
        <v>445</v>
      </c>
      <c r="AY401" s="18" t="s">
        <v>560</v>
      </c>
      <c r="BE401" s="173">
        <f>IF(N401="základní",J401,0)</f>
        <v>0</v>
      </c>
      <c r="BF401" s="173">
        <f>IF(N401="snížená",J401,0)</f>
        <v>0</v>
      </c>
      <c r="BG401" s="173">
        <f>IF(N401="zákl. přenesená",J401,0)</f>
        <v>0</v>
      </c>
      <c r="BH401" s="173">
        <f>IF(N401="sníž. přenesená",J401,0)</f>
        <v>0</v>
      </c>
      <c r="BI401" s="173">
        <f>IF(N401="nulová",J401,0)</f>
        <v>0</v>
      </c>
      <c r="BJ401" s="18" t="s">
        <v>387</v>
      </c>
      <c r="BK401" s="173">
        <f>ROUND(I401*H401,2)</f>
        <v>0</v>
      </c>
      <c r="BL401" s="18" t="s">
        <v>657</v>
      </c>
      <c r="BM401" s="18" t="s">
        <v>1116</v>
      </c>
    </row>
    <row r="402" spans="2:65" s="1" customFormat="1" ht="20.45" customHeight="1" x14ac:dyDescent="0.25">
      <c r="B402" s="35"/>
      <c r="D402" s="177" t="s">
        <v>569</v>
      </c>
      <c r="F402" s="224" t="s">
        <v>1117</v>
      </c>
      <c r="I402" s="135"/>
      <c r="L402" s="35"/>
      <c r="M402" s="65"/>
      <c r="N402" s="36"/>
      <c r="O402" s="36"/>
      <c r="P402" s="36"/>
      <c r="Q402" s="36"/>
      <c r="R402" s="36"/>
      <c r="S402" s="36"/>
      <c r="T402" s="66"/>
      <c r="AT402" s="18" t="s">
        <v>569</v>
      </c>
      <c r="AU402" s="18" t="s">
        <v>445</v>
      </c>
    </row>
    <row r="403" spans="2:65" s="1" customFormat="1" ht="20.45" customHeight="1" x14ac:dyDescent="0.25">
      <c r="B403" s="161"/>
      <c r="C403" s="162" t="s">
        <v>1118</v>
      </c>
      <c r="D403" s="162" t="s">
        <v>562</v>
      </c>
      <c r="E403" s="163" t="s">
        <v>1119</v>
      </c>
      <c r="F403" s="164" t="s">
        <v>1120</v>
      </c>
      <c r="G403" s="165" t="s">
        <v>1106</v>
      </c>
      <c r="H403" s="166">
        <v>140</v>
      </c>
      <c r="I403" s="167"/>
      <c r="J403" s="168">
        <f>ROUND(I403*H403,2)</f>
        <v>0</v>
      </c>
      <c r="K403" s="164" t="s">
        <v>385</v>
      </c>
      <c r="L403" s="35"/>
      <c r="M403" s="169" t="s">
        <v>385</v>
      </c>
      <c r="N403" s="170" t="s">
        <v>408</v>
      </c>
      <c r="O403" s="36"/>
      <c r="P403" s="171">
        <f>O403*H403</f>
        <v>0</v>
      </c>
      <c r="Q403" s="171">
        <v>0</v>
      </c>
      <c r="R403" s="171">
        <f>Q403*H403</f>
        <v>0</v>
      </c>
      <c r="S403" s="171">
        <v>0</v>
      </c>
      <c r="T403" s="172">
        <f>S403*H403</f>
        <v>0</v>
      </c>
      <c r="AR403" s="18" t="s">
        <v>657</v>
      </c>
      <c r="AT403" s="18" t="s">
        <v>562</v>
      </c>
      <c r="AU403" s="18" t="s">
        <v>445</v>
      </c>
      <c r="AY403" s="18" t="s">
        <v>560</v>
      </c>
      <c r="BE403" s="173">
        <f>IF(N403="základní",J403,0)</f>
        <v>0</v>
      </c>
      <c r="BF403" s="173">
        <f>IF(N403="snížená",J403,0)</f>
        <v>0</v>
      </c>
      <c r="BG403" s="173">
        <f>IF(N403="zákl. přenesená",J403,0)</f>
        <v>0</v>
      </c>
      <c r="BH403" s="173">
        <f>IF(N403="sníž. přenesená",J403,0)</f>
        <v>0</v>
      </c>
      <c r="BI403" s="173">
        <f>IF(N403="nulová",J403,0)</f>
        <v>0</v>
      </c>
      <c r="BJ403" s="18" t="s">
        <v>387</v>
      </c>
      <c r="BK403" s="173">
        <f>ROUND(I403*H403,2)</f>
        <v>0</v>
      </c>
      <c r="BL403" s="18" t="s">
        <v>657</v>
      </c>
      <c r="BM403" s="18" t="s">
        <v>1121</v>
      </c>
    </row>
    <row r="404" spans="2:65" s="1" customFormat="1" ht="20.45" customHeight="1" x14ac:dyDescent="0.25">
      <c r="B404" s="35"/>
      <c r="D404" s="177" t="s">
        <v>569</v>
      </c>
      <c r="F404" s="224" t="s">
        <v>1120</v>
      </c>
      <c r="I404" s="135"/>
      <c r="L404" s="35"/>
      <c r="M404" s="65"/>
      <c r="N404" s="36"/>
      <c r="O404" s="36"/>
      <c r="P404" s="36"/>
      <c r="Q404" s="36"/>
      <c r="R404" s="36"/>
      <c r="S404" s="36"/>
      <c r="T404" s="66"/>
      <c r="AT404" s="18" t="s">
        <v>569</v>
      </c>
      <c r="AU404" s="18" t="s">
        <v>445</v>
      </c>
    </row>
    <row r="405" spans="2:65" s="1" customFormat="1" ht="20.45" customHeight="1" x14ac:dyDescent="0.25">
      <c r="B405" s="161"/>
      <c r="C405" s="162" t="s">
        <v>1122</v>
      </c>
      <c r="D405" s="162" t="s">
        <v>562</v>
      </c>
      <c r="E405" s="163" t="s">
        <v>1123</v>
      </c>
      <c r="F405" s="164" t="s">
        <v>1124</v>
      </c>
      <c r="G405" s="165" t="s">
        <v>1106</v>
      </c>
      <c r="H405" s="166">
        <v>7</v>
      </c>
      <c r="I405" s="167"/>
      <c r="J405" s="168">
        <f>ROUND(I405*H405,2)</f>
        <v>0</v>
      </c>
      <c r="K405" s="164" t="s">
        <v>385</v>
      </c>
      <c r="L405" s="35"/>
      <c r="M405" s="169" t="s">
        <v>385</v>
      </c>
      <c r="N405" s="170" t="s">
        <v>408</v>
      </c>
      <c r="O405" s="36"/>
      <c r="P405" s="171">
        <f>O405*H405</f>
        <v>0</v>
      </c>
      <c r="Q405" s="171">
        <v>0</v>
      </c>
      <c r="R405" s="171">
        <f>Q405*H405</f>
        <v>0</v>
      </c>
      <c r="S405" s="171">
        <v>0</v>
      </c>
      <c r="T405" s="172">
        <f>S405*H405</f>
        <v>0</v>
      </c>
      <c r="AR405" s="18" t="s">
        <v>657</v>
      </c>
      <c r="AT405" s="18" t="s">
        <v>562</v>
      </c>
      <c r="AU405" s="18" t="s">
        <v>445</v>
      </c>
      <c r="AY405" s="18" t="s">
        <v>560</v>
      </c>
      <c r="BE405" s="173">
        <f>IF(N405="základní",J405,0)</f>
        <v>0</v>
      </c>
      <c r="BF405" s="173">
        <f>IF(N405="snížená",J405,0)</f>
        <v>0</v>
      </c>
      <c r="BG405" s="173">
        <f>IF(N405="zákl. přenesená",J405,0)</f>
        <v>0</v>
      </c>
      <c r="BH405" s="173">
        <f>IF(N405="sníž. přenesená",J405,0)</f>
        <v>0</v>
      </c>
      <c r="BI405" s="173">
        <f>IF(N405="nulová",J405,0)</f>
        <v>0</v>
      </c>
      <c r="BJ405" s="18" t="s">
        <v>387</v>
      </c>
      <c r="BK405" s="173">
        <f>ROUND(I405*H405,2)</f>
        <v>0</v>
      </c>
      <c r="BL405" s="18" t="s">
        <v>657</v>
      </c>
      <c r="BM405" s="18" t="s">
        <v>1125</v>
      </c>
    </row>
    <row r="406" spans="2:65" s="1" customFormat="1" ht="20.45" customHeight="1" x14ac:dyDescent="0.25">
      <c r="B406" s="35"/>
      <c r="D406" s="174" t="s">
        <v>569</v>
      </c>
      <c r="F406" s="175" t="s">
        <v>1124</v>
      </c>
      <c r="I406" s="135"/>
      <c r="L406" s="35"/>
      <c r="M406" s="65"/>
      <c r="N406" s="36"/>
      <c r="O406" s="36"/>
      <c r="P406" s="36"/>
      <c r="Q406" s="36"/>
      <c r="R406" s="36"/>
      <c r="S406" s="36"/>
      <c r="T406" s="66"/>
      <c r="AT406" s="18" t="s">
        <v>569</v>
      </c>
      <c r="AU406" s="18" t="s">
        <v>445</v>
      </c>
    </row>
    <row r="407" spans="2:65" s="1" customFormat="1" ht="28.9" customHeight="1" x14ac:dyDescent="0.25">
      <c r="B407" s="35"/>
      <c r="D407" s="177" t="s">
        <v>636</v>
      </c>
      <c r="F407" s="225" t="s">
        <v>1126</v>
      </c>
      <c r="I407" s="135"/>
      <c r="L407" s="35"/>
      <c r="M407" s="65"/>
      <c r="N407" s="36"/>
      <c r="O407" s="36"/>
      <c r="P407" s="36"/>
      <c r="Q407" s="36"/>
      <c r="R407" s="36"/>
      <c r="S407" s="36"/>
      <c r="T407" s="66"/>
      <c r="AT407" s="18" t="s">
        <v>636</v>
      </c>
      <c r="AU407" s="18" t="s">
        <v>445</v>
      </c>
    </row>
    <row r="408" spans="2:65" s="1" customFormat="1" ht="20.45" customHeight="1" x14ac:dyDescent="0.25">
      <c r="B408" s="161"/>
      <c r="C408" s="162" t="s">
        <v>1127</v>
      </c>
      <c r="D408" s="162" t="s">
        <v>562</v>
      </c>
      <c r="E408" s="163" t="s">
        <v>1128</v>
      </c>
      <c r="F408" s="164" t="s">
        <v>1129</v>
      </c>
      <c r="G408" s="165" t="s">
        <v>1130</v>
      </c>
      <c r="H408" s="166">
        <v>1</v>
      </c>
      <c r="I408" s="167"/>
      <c r="J408" s="168">
        <f>ROUND(I408*H408,2)</f>
        <v>0</v>
      </c>
      <c r="K408" s="164" t="s">
        <v>385</v>
      </c>
      <c r="L408" s="35"/>
      <c r="M408" s="169" t="s">
        <v>385</v>
      </c>
      <c r="N408" s="170" t="s">
        <v>408</v>
      </c>
      <c r="O408" s="36"/>
      <c r="P408" s="171">
        <f>O408*H408</f>
        <v>0</v>
      </c>
      <c r="Q408" s="171">
        <v>0</v>
      </c>
      <c r="R408" s="171">
        <f>Q408*H408</f>
        <v>0</v>
      </c>
      <c r="S408" s="171">
        <v>0</v>
      </c>
      <c r="T408" s="172">
        <f>S408*H408</f>
        <v>0</v>
      </c>
      <c r="AR408" s="18" t="s">
        <v>657</v>
      </c>
      <c r="AT408" s="18" t="s">
        <v>562</v>
      </c>
      <c r="AU408" s="18" t="s">
        <v>445</v>
      </c>
      <c r="AY408" s="18" t="s">
        <v>560</v>
      </c>
      <c r="BE408" s="173">
        <f>IF(N408="základní",J408,0)</f>
        <v>0</v>
      </c>
      <c r="BF408" s="173">
        <f>IF(N408="snížená",J408,0)</f>
        <v>0</v>
      </c>
      <c r="BG408" s="173">
        <f>IF(N408="zákl. přenesená",J408,0)</f>
        <v>0</v>
      </c>
      <c r="BH408" s="173">
        <f>IF(N408="sníž. přenesená",J408,0)</f>
        <v>0</v>
      </c>
      <c r="BI408" s="173">
        <f>IF(N408="nulová",J408,0)</f>
        <v>0</v>
      </c>
      <c r="BJ408" s="18" t="s">
        <v>387</v>
      </c>
      <c r="BK408" s="173">
        <f>ROUND(I408*H408,2)</f>
        <v>0</v>
      </c>
      <c r="BL408" s="18" t="s">
        <v>657</v>
      </c>
      <c r="BM408" s="18" t="s">
        <v>1131</v>
      </c>
    </row>
    <row r="409" spans="2:65" s="1" customFormat="1" ht="20.45" customHeight="1" x14ac:dyDescent="0.25">
      <c r="B409" s="35"/>
      <c r="D409" s="177" t="s">
        <v>569</v>
      </c>
      <c r="F409" s="224" t="s">
        <v>1129</v>
      </c>
      <c r="I409" s="135"/>
      <c r="L409" s="35"/>
      <c r="M409" s="65"/>
      <c r="N409" s="36"/>
      <c r="O409" s="36"/>
      <c r="P409" s="36"/>
      <c r="Q409" s="36"/>
      <c r="R409" s="36"/>
      <c r="S409" s="36"/>
      <c r="T409" s="66"/>
      <c r="AT409" s="18" t="s">
        <v>569</v>
      </c>
      <c r="AU409" s="18" t="s">
        <v>445</v>
      </c>
    </row>
    <row r="410" spans="2:65" s="1" customFormat="1" ht="20.45" customHeight="1" x14ac:dyDescent="0.25">
      <c r="B410" s="161"/>
      <c r="C410" s="162" t="s">
        <v>1132</v>
      </c>
      <c r="D410" s="162" t="s">
        <v>562</v>
      </c>
      <c r="E410" s="163" t="s">
        <v>1133</v>
      </c>
      <c r="F410" s="164" t="s">
        <v>1134</v>
      </c>
      <c r="G410" s="165" t="s">
        <v>1130</v>
      </c>
      <c r="H410" s="166">
        <v>1</v>
      </c>
      <c r="I410" s="167"/>
      <c r="J410" s="168">
        <f>ROUND(I410*H410,2)</f>
        <v>0</v>
      </c>
      <c r="K410" s="164" t="s">
        <v>385</v>
      </c>
      <c r="L410" s="35"/>
      <c r="M410" s="169" t="s">
        <v>385</v>
      </c>
      <c r="N410" s="170" t="s">
        <v>408</v>
      </c>
      <c r="O410" s="36"/>
      <c r="P410" s="171">
        <f>O410*H410</f>
        <v>0</v>
      </c>
      <c r="Q410" s="171">
        <v>0</v>
      </c>
      <c r="R410" s="171">
        <f>Q410*H410</f>
        <v>0</v>
      </c>
      <c r="S410" s="171">
        <v>0</v>
      </c>
      <c r="T410" s="172">
        <f>S410*H410</f>
        <v>0</v>
      </c>
      <c r="AR410" s="18" t="s">
        <v>657</v>
      </c>
      <c r="AT410" s="18" t="s">
        <v>562</v>
      </c>
      <c r="AU410" s="18" t="s">
        <v>445</v>
      </c>
      <c r="AY410" s="18" t="s">
        <v>560</v>
      </c>
      <c r="BE410" s="173">
        <f>IF(N410="základní",J410,0)</f>
        <v>0</v>
      </c>
      <c r="BF410" s="173">
        <f>IF(N410="snížená",J410,0)</f>
        <v>0</v>
      </c>
      <c r="BG410" s="173">
        <f>IF(N410="zákl. přenesená",J410,0)</f>
        <v>0</v>
      </c>
      <c r="BH410" s="173">
        <f>IF(N410="sníž. přenesená",J410,0)</f>
        <v>0</v>
      </c>
      <c r="BI410" s="173">
        <f>IF(N410="nulová",J410,0)</f>
        <v>0</v>
      </c>
      <c r="BJ410" s="18" t="s">
        <v>387</v>
      </c>
      <c r="BK410" s="173">
        <f>ROUND(I410*H410,2)</f>
        <v>0</v>
      </c>
      <c r="BL410" s="18" t="s">
        <v>657</v>
      </c>
      <c r="BM410" s="18" t="s">
        <v>1135</v>
      </c>
    </row>
    <row r="411" spans="2:65" s="1" customFormat="1" ht="20.45" customHeight="1" x14ac:dyDescent="0.25">
      <c r="B411" s="35"/>
      <c r="D411" s="177" t="s">
        <v>569</v>
      </c>
      <c r="F411" s="224" t="s">
        <v>1134</v>
      </c>
      <c r="I411" s="135"/>
      <c r="L411" s="35"/>
      <c r="M411" s="65"/>
      <c r="N411" s="36"/>
      <c r="O411" s="36"/>
      <c r="P411" s="36"/>
      <c r="Q411" s="36"/>
      <c r="R411" s="36"/>
      <c r="S411" s="36"/>
      <c r="T411" s="66"/>
      <c r="AT411" s="18" t="s">
        <v>569</v>
      </c>
      <c r="AU411" s="18" t="s">
        <v>445</v>
      </c>
    </row>
    <row r="412" spans="2:65" s="1" customFormat="1" ht="20.45" customHeight="1" x14ac:dyDescent="0.25">
      <c r="B412" s="161"/>
      <c r="C412" s="162" t="s">
        <v>1136</v>
      </c>
      <c r="D412" s="162" t="s">
        <v>562</v>
      </c>
      <c r="E412" s="163" t="s">
        <v>1137</v>
      </c>
      <c r="F412" s="164" t="s">
        <v>1138</v>
      </c>
      <c r="G412" s="165" t="s">
        <v>1106</v>
      </c>
      <c r="H412" s="166">
        <v>8</v>
      </c>
      <c r="I412" s="167"/>
      <c r="J412" s="168">
        <f>ROUND(I412*H412,2)</f>
        <v>0</v>
      </c>
      <c r="K412" s="164" t="s">
        <v>385</v>
      </c>
      <c r="L412" s="35"/>
      <c r="M412" s="169" t="s">
        <v>385</v>
      </c>
      <c r="N412" s="170" t="s">
        <v>408</v>
      </c>
      <c r="O412" s="36"/>
      <c r="P412" s="171">
        <f>O412*H412</f>
        <v>0</v>
      </c>
      <c r="Q412" s="171">
        <v>0</v>
      </c>
      <c r="R412" s="171">
        <f>Q412*H412</f>
        <v>0</v>
      </c>
      <c r="S412" s="171">
        <v>0</v>
      </c>
      <c r="T412" s="172">
        <f>S412*H412</f>
        <v>0</v>
      </c>
      <c r="AR412" s="18" t="s">
        <v>657</v>
      </c>
      <c r="AT412" s="18" t="s">
        <v>562</v>
      </c>
      <c r="AU412" s="18" t="s">
        <v>445</v>
      </c>
      <c r="AY412" s="18" t="s">
        <v>560</v>
      </c>
      <c r="BE412" s="173">
        <f>IF(N412="základní",J412,0)</f>
        <v>0</v>
      </c>
      <c r="BF412" s="173">
        <f>IF(N412="snížená",J412,0)</f>
        <v>0</v>
      </c>
      <c r="BG412" s="173">
        <f>IF(N412="zákl. přenesená",J412,0)</f>
        <v>0</v>
      </c>
      <c r="BH412" s="173">
        <f>IF(N412="sníž. přenesená",J412,0)</f>
        <v>0</v>
      </c>
      <c r="BI412" s="173">
        <f>IF(N412="nulová",J412,0)</f>
        <v>0</v>
      </c>
      <c r="BJ412" s="18" t="s">
        <v>387</v>
      </c>
      <c r="BK412" s="173">
        <f>ROUND(I412*H412,2)</f>
        <v>0</v>
      </c>
      <c r="BL412" s="18" t="s">
        <v>657</v>
      </c>
      <c r="BM412" s="18" t="s">
        <v>1139</v>
      </c>
    </row>
    <row r="413" spans="2:65" s="1" customFormat="1" ht="20.45" customHeight="1" x14ac:dyDescent="0.25">
      <c r="B413" s="35"/>
      <c r="D413" s="174" t="s">
        <v>569</v>
      </c>
      <c r="F413" s="175" t="s">
        <v>1138</v>
      </c>
      <c r="I413" s="135"/>
      <c r="L413" s="35"/>
      <c r="M413" s="65"/>
      <c r="N413" s="36"/>
      <c r="O413" s="36"/>
      <c r="P413" s="36"/>
      <c r="Q413" s="36"/>
      <c r="R413" s="36"/>
      <c r="S413" s="36"/>
      <c r="T413" s="66"/>
      <c r="AT413" s="18" t="s">
        <v>569</v>
      </c>
      <c r="AU413" s="18" t="s">
        <v>445</v>
      </c>
    </row>
    <row r="414" spans="2:65" s="1" customFormat="1" ht="28.9" customHeight="1" x14ac:dyDescent="0.25">
      <c r="B414" s="35"/>
      <c r="D414" s="177" t="s">
        <v>636</v>
      </c>
      <c r="F414" s="225" t="s">
        <v>1140</v>
      </c>
      <c r="I414" s="135"/>
      <c r="L414" s="35"/>
      <c r="M414" s="65"/>
      <c r="N414" s="36"/>
      <c r="O414" s="36"/>
      <c r="P414" s="36"/>
      <c r="Q414" s="36"/>
      <c r="R414" s="36"/>
      <c r="S414" s="36"/>
      <c r="T414" s="66"/>
      <c r="AT414" s="18" t="s">
        <v>636</v>
      </c>
      <c r="AU414" s="18" t="s">
        <v>445</v>
      </c>
    </row>
    <row r="415" spans="2:65" s="1" customFormat="1" ht="20.45" customHeight="1" x14ac:dyDescent="0.25">
      <c r="B415" s="161"/>
      <c r="C415" s="162" t="s">
        <v>1141</v>
      </c>
      <c r="D415" s="162" t="s">
        <v>562</v>
      </c>
      <c r="E415" s="163" t="s">
        <v>1142</v>
      </c>
      <c r="F415" s="164" t="s">
        <v>1143</v>
      </c>
      <c r="G415" s="165" t="s">
        <v>1106</v>
      </c>
      <c r="H415" s="166">
        <v>18</v>
      </c>
      <c r="I415" s="167"/>
      <c r="J415" s="168">
        <f>ROUND(I415*H415,2)</f>
        <v>0</v>
      </c>
      <c r="K415" s="164" t="s">
        <v>385</v>
      </c>
      <c r="L415" s="35"/>
      <c r="M415" s="169" t="s">
        <v>385</v>
      </c>
      <c r="N415" s="170" t="s">
        <v>408</v>
      </c>
      <c r="O415" s="36"/>
      <c r="P415" s="171">
        <f>O415*H415</f>
        <v>0</v>
      </c>
      <c r="Q415" s="171">
        <v>0</v>
      </c>
      <c r="R415" s="171">
        <f>Q415*H415</f>
        <v>0</v>
      </c>
      <c r="S415" s="171">
        <v>0</v>
      </c>
      <c r="T415" s="172">
        <f>S415*H415</f>
        <v>0</v>
      </c>
      <c r="AR415" s="18" t="s">
        <v>657</v>
      </c>
      <c r="AT415" s="18" t="s">
        <v>562</v>
      </c>
      <c r="AU415" s="18" t="s">
        <v>445</v>
      </c>
      <c r="AY415" s="18" t="s">
        <v>560</v>
      </c>
      <c r="BE415" s="173">
        <f>IF(N415="základní",J415,0)</f>
        <v>0</v>
      </c>
      <c r="BF415" s="173">
        <f>IF(N415="snížená",J415,0)</f>
        <v>0</v>
      </c>
      <c r="BG415" s="173">
        <f>IF(N415="zákl. přenesená",J415,0)</f>
        <v>0</v>
      </c>
      <c r="BH415" s="173">
        <f>IF(N415="sníž. přenesená",J415,0)</f>
        <v>0</v>
      </c>
      <c r="BI415" s="173">
        <f>IF(N415="nulová",J415,0)</f>
        <v>0</v>
      </c>
      <c r="BJ415" s="18" t="s">
        <v>387</v>
      </c>
      <c r="BK415" s="173">
        <f>ROUND(I415*H415,2)</f>
        <v>0</v>
      </c>
      <c r="BL415" s="18" t="s">
        <v>657</v>
      </c>
      <c r="BM415" s="18" t="s">
        <v>1144</v>
      </c>
    </row>
    <row r="416" spans="2:65" s="1" customFormat="1" ht="20.45" customHeight="1" x14ac:dyDescent="0.25">
      <c r="B416" s="35"/>
      <c r="D416" s="174" t="s">
        <v>569</v>
      </c>
      <c r="F416" s="175" t="s">
        <v>1143</v>
      </c>
      <c r="I416" s="135"/>
      <c r="L416" s="35"/>
      <c r="M416" s="65"/>
      <c r="N416" s="36"/>
      <c r="O416" s="36"/>
      <c r="P416" s="36"/>
      <c r="Q416" s="36"/>
      <c r="R416" s="36"/>
      <c r="S416" s="36"/>
      <c r="T416" s="66"/>
      <c r="AT416" s="18" t="s">
        <v>569</v>
      </c>
      <c r="AU416" s="18" t="s">
        <v>445</v>
      </c>
    </row>
    <row r="417" spans="2:65" s="1" customFormat="1" ht="28.9" customHeight="1" x14ac:dyDescent="0.25">
      <c r="B417" s="35"/>
      <c r="D417" s="177" t="s">
        <v>636</v>
      </c>
      <c r="F417" s="225" t="s">
        <v>1145</v>
      </c>
      <c r="I417" s="135"/>
      <c r="L417" s="35"/>
      <c r="M417" s="65"/>
      <c r="N417" s="36"/>
      <c r="O417" s="36"/>
      <c r="P417" s="36"/>
      <c r="Q417" s="36"/>
      <c r="R417" s="36"/>
      <c r="S417" s="36"/>
      <c r="T417" s="66"/>
      <c r="AT417" s="18" t="s">
        <v>636</v>
      </c>
      <c r="AU417" s="18" t="s">
        <v>445</v>
      </c>
    </row>
    <row r="418" spans="2:65" s="1" customFormat="1" ht="20.45" customHeight="1" x14ac:dyDescent="0.25">
      <c r="B418" s="161"/>
      <c r="C418" s="162" t="s">
        <v>1146</v>
      </c>
      <c r="D418" s="162" t="s">
        <v>562</v>
      </c>
      <c r="E418" s="163" t="s">
        <v>1147</v>
      </c>
      <c r="F418" s="164" t="s">
        <v>1148</v>
      </c>
      <c r="G418" s="165" t="s">
        <v>1106</v>
      </c>
      <c r="H418" s="166">
        <v>80</v>
      </c>
      <c r="I418" s="167"/>
      <c r="J418" s="168">
        <f>ROUND(I418*H418,2)</f>
        <v>0</v>
      </c>
      <c r="K418" s="164" t="s">
        <v>385</v>
      </c>
      <c r="L418" s="35"/>
      <c r="M418" s="169" t="s">
        <v>385</v>
      </c>
      <c r="N418" s="170" t="s">
        <v>408</v>
      </c>
      <c r="O418" s="36"/>
      <c r="P418" s="171">
        <f>O418*H418</f>
        <v>0</v>
      </c>
      <c r="Q418" s="171">
        <v>0</v>
      </c>
      <c r="R418" s="171">
        <f>Q418*H418</f>
        <v>0</v>
      </c>
      <c r="S418" s="171">
        <v>0</v>
      </c>
      <c r="T418" s="172">
        <f>S418*H418</f>
        <v>0</v>
      </c>
      <c r="AR418" s="18" t="s">
        <v>657</v>
      </c>
      <c r="AT418" s="18" t="s">
        <v>562</v>
      </c>
      <c r="AU418" s="18" t="s">
        <v>445</v>
      </c>
      <c r="AY418" s="18" t="s">
        <v>560</v>
      </c>
      <c r="BE418" s="173">
        <f>IF(N418="základní",J418,0)</f>
        <v>0</v>
      </c>
      <c r="BF418" s="173">
        <f>IF(N418="snížená",J418,0)</f>
        <v>0</v>
      </c>
      <c r="BG418" s="173">
        <f>IF(N418="zákl. přenesená",J418,0)</f>
        <v>0</v>
      </c>
      <c r="BH418" s="173">
        <f>IF(N418="sníž. přenesená",J418,0)</f>
        <v>0</v>
      </c>
      <c r="BI418" s="173">
        <f>IF(N418="nulová",J418,0)</f>
        <v>0</v>
      </c>
      <c r="BJ418" s="18" t="s">
        <v>387</v>
      </c>
      <c r="BK418" s="173">
        <f>ROUND(I418*H418,2)</f>
        <v>0</v>
      </c>
      <c r="BL418" s="18" t="s">
        <v>657</v>
      </c>
      <c r="BM418" s="18" t="s">
        <v>1149</v>
      </c>
    </row>
    <row r="419" spans="2:65" s="1" customFormat="1" ht="20.45" customHeight="1" x14ac:dyDescent="0.25">
      <c r="B419" s="35"/>
      <c r="D419" s="174" t="s">
        <v>569</v>
      </c>
      <c r="F419" s="175" t="s">
        <v>1148</v>
      </c>
      <c r="I419" s="135"/>
      <c r="L419" s="35"/>
      <c r="M419" s="65"/>
      <c r="N419" s="36"/>
      <c r="O419" s="36"/>
      <c r="P419" s="36"/>
      <c r="Q419" s="36"/>
      <c r="R419" s="36"/>
      <c r="S419" s="36"/>
      <c r="T419" s="66"/>
      <c r="AT419" s="18" t="s">
        <v>569</v>
      </c>
      <c r="AU419" s="18" t="s">
        <v>445</v>
      </c>
    </row>
    <row r="420" spans="2:65" s="1" customFormat="1" ht="28.9" customHeight="1" x14ac:dyDescent="0.25">
      <c r="B420" s="35"/>
      <c r="D420" s="177" t="s">
        <v>636</v>
      </c>
      <c r="F420" s="225" t="s">
        <v>1150</v>
      </c>
      <c r="I420" s="135"/>
      <c r="L420" s="35"/>
      <c r="M420" s="65"/>
      <c r="N420" s="36"/>
      <c r="O420" s="36"/>
      <c r="P420" s="36"/>
      <c r="Q420" s="36"/>
      <c r="R420" s="36"/>
      <c r="S420" s="36"/>
      <c r="T420" s="66"/>
      <c r="AT420" s="18" t="s">
        <v>636</v>
      </c>
      <c r="AU420" s="18" t="s">
        <v>445</v>
      </c>
    </row>
    <row r="421" spans="2:65" s="1" customFormat="1" ht="20.45" customHeight="1" x14ac:dyDescent="0.25">
      <c r="B421" s="161"/>
      <c r="C421" s="162" t="s">
        <v>1151</v>
      </c>
      <c r="D421" s="162" t="s">
        <v>562</v>
      </c>
      <c r="E421" s="163" t="s">
        <v>1152</v>
      </c>
      <c r="F421" s="164" t="s">
        <v>1153</v>
      </c>
      <c r="G421" s="165" t="s">
        <v>1106</v>
      </c>
      <c r="H421" s="166">
        <v>8</v>
      </c>
      <c r="I421" s="167"/>
      <c r="J421" s="168">
        <f>ROUND(I421*H421,2)</f>
        <v>0</v>
      </c>
      <c r="K421" s="164" t="s">
        <v>385</v>
      </c>
      <c r="L421" s="35"/>
      <c r="M421" s="169" t="s">
        <v>385</v>
      </c>
      <c r="N421" s="170" t="s">
        <v>408</v>
      </c>
      <c r="O421" s="36"/>
      <c r="P421" s="171">
        <f>O421*H421</f>
        <v>0</v>
      </c>
      <c r="Q421" s="171">
        <v>0</v>
      </c>
      <c r="R421" s="171">
        <f>Q421*H421</f>
        <v>0</v>
      </c>
      <c r="S421" s="171">
        <v>0</v>
      </c>
      <c r="T421" s="172">
        <f>S421*H421</f>
        <v>0</v>
      </c>
      <c r="AR421" s="18" t="s">
        <v>657</v>
      </c>
      <c r="AT421" s="18" t="s">
        <v>562</v>
      </c>
      <c r="AU421" s="18" t="s">
        <v>445</v>
      </c>
      <c r="AY421" s="18" t="s">
        <v>560</v>
      </c>
      <c r="BE421" s="173">
        <f>IF(N421="základní",J421,0)</f>
        <v>0</v>
      </c>
      <c r="BF421" s="173">
        <f>IF(N421="snížená",J421,0)</f>
        <v>0</v>
      </c>
      <c r="BG421" s="173">
        <f>IF(N421="zákl. přenesená",J421,0)</f>
        <v>0</v>
      </c>
      <c r="BH421" s="173">
        <f>IF(N421="sníž. přenesená",J421,0)</f>
        <v>0</v>
      </c>
      <c r="BI421" s="173">
        <f>IF(N421="nulová",J421,0)</f>
        <v>0</v>
      </c>
      <c r="BJ421" s="18" t="s">
        <v>387</v>
      </c>
      <c r="BK421" s="173">
        <f>ROUND(I421*H421,2)</f>
        <v>0</v>
      </c>
      <c r="BL421" s="18" t="s">
        <v>657</v>
      </c>
      <c r="BM421" s="18" t="s">
        <v>1154</v>
      </c>
    </row>
    <row r="422" spans="2:65" s="1" customFormat="1" ht="20.45" customHeight="1" x14ac:dyDescent="0.25">
      <c r="B422" s="35"/>
      <c r="D422" s="174" t="s">
        <v>569</v>
      </c>
      <c r="F422" s="175" t="s">
        <v>1153</v>
      </c>
      <c r="I422" s="135"/>
      <c r="L422" s="35"/>
      <c r="M422" s="65"/>
      <c r="N422" s="36"/>
      <c r="O422" s="36"/>
      <c r="P422" s="36"/>
      <c r="Q422" s="36"/>
      <c r="R422" s="36"/>
      <c r="S422" s="36"/>
      <c r="T422" s="66"/>
      <c r="AT422" s="18" t="s">
        <v>569</v>
      </c>
      <c r="AU422" s="18" t="s">
        <v>445</v>
      </c>
    </row>
    <row r="423" spans="2:65" s="1" customFormat="1" ht="28.9" customHeight="1" x14ac:dyDescent="0.25">
      <c r="B423" s="35"/>
      <c r="D423" s="177" t="s">
        <v>636</v>
      </c>
      <c r="F423" s="225" t="s">
        <v>1155</v>
      </c>
      <c r="I423" s="135"/>
      <c r="L423" s="35"/>
      <c r="M423" s="65"/>
      <c r="N423" s="36"/>
      <c r="O423" s="36"/>
      <c r="P423" s="36"/>
      <c r="Q423" s="36"/>
      <c r="R423" s="36"/>
      <c r="S423" s="36"/>
      <c r="T423" s="66"/>
      <c r="AT423" s="18" t="s">
        <v>636</v>
      </c>
      <c r="AU423" s="18" t="s">
        <v>445</v>
      </c>
    </row>
    <row r="424" spans="2:65" s="1" customFormat="1" ht="20.45" customHeight="1" x14ac:dyDescent="0.25">
      <c r="B424" s="161"/>
      <c r="C424" s="162" t="s">
        <v>393</v>
      </c>
      <c r="D424" s="162" t="s">
        <v>562</v>
      </c>
      <c r="E424" s="163" t="s">
        <v>1156</v>
      </c>
      <c r="F424" s="164" t="s">
        <v>1157</v>
      </c>
      <c r="G424" s="165" t="s">
        <v>1106</v>
      </c>
      <c r="H424" s="166">
        <v>8</v>
      </c>
      <c r="I424" s="167"/>
      <c r="J424" s="168">
        <f>ROUND(I424*H424,2)</f>
        <v>0</v>
      </c>
      <c r="K424" s="164" t="s">
        <v>385</v>
      </c>
      <c r="L424" s="35"/>
      <c r="M424" s="169" t="s">
        <v>385</v>
      </c>
      <c r="N424" s="170" t="s">
        <v>408</v>
      </c>
      <c r="O424" s="36"/>
      <c r="P424" s="171">
        <f>O424*H424</f>
        <v>0</v>
      </c>
      <c r="Q424" s="171">
        <v>0</v>
      </c>
      <c r="R424" s="171">
        <f>Q424*H424</f>
        <v>0</v>
      </c>
      <c r="S424" s="171">
        <v>0</v>
      </c>
      <c r="T424" s="172">
        <f>S424*H424</f>
        <v>0</v>
      </c>
      <c r="AR424" s="18" t="s">
        <v>657</v>
      </c>
      <c r="AT424" s="18" t="s">
        <v>562</v>
      </c>
      <c r="AU424" s="18" t="s">
        <v>445</v>
      </c>
      <c r="AY424" s="18" t="s">
        <v>560</v>
      </c>
      <c r="BE424" s="173">
        <f>IF(N424="základní",J424,0)</f>
        <v>0</v>
      </c>
      <c r="BF424" s="173">
        <f>IF(N424="snížená",J424,0)</f>
        <v>0</v>
      </c>
      <c r="BG424" s="173">
        <f>IF(N424="zákl. přenesená",J424,0)</f>
        <v>0</v>
      </c>
      <c r="BH424" s="173">
        <f>IF(N424="sníž. přenesená",J424,0)</f>
        <v>0</v>
      </c>
      <c r="BI424" s="173">
        <f>IF(N424="nulová",J424,0)</f>
        <v>0</v>
      </c>
      <c r="BJ424" s="18" t="s">
        <v>387</v>
      </c>
      <c r="BK424" s="173">
        <f>ROUND(I424*H424,2)</f>
        <v>0</v>
      </c>
      <c r="BL424" s="18" t="s">
        <v>657</v>
      </c>
      <c r="BM424" s="18" t="s">
        <v>1158</v>
      </c>
    </row>
    <row r="425" spans="2:65" s="1" customFormat="1" ht="20.45" customHeight="1" x14ac:dyDescent="0.25">
      <c r="B425" s="35"/>
      <c r="D425" s="174" t="s">
        <v>569</v>
      </c>
      <c r="F425" s="175" t="s">
        <v>1157</v>
      </c>
      <c r="I425" s="135"/>
      <c r="L425" s="35"/>
      <c r="M425" s="65"/>
      <c r="N425" s="36"/>
      <c r="O425" s="36"/>
      <c r="P425" s="36"/>
      <c r="Q425" s="36"/>
      <c r="R425" s="36"/>
      <c r="S425" s="36"/>
      <c r="T425" s="66"/>
      <c r="AT425" s="18" t="s">
        <v>569</v>
      </c>
      <c r="AU425" s="18" t="s">
        <v>445</v>
      </c>
    </row>
    <row r="426" spans="2:65" s="1" customFormat="1" ht="28.9" customHeight="1" x14ac:dyDescent="0.25">
      <c r="B426" s="35"/>
      <c r="D426" s="177" t="s">
        <v>636</v>
      </c>
      <c r="F426" s="225" t="s">
        <v>1159</v>
      </c>
      <c r="I426" s="135"/>
      <c r="L426" s="35"/>
      <c r="M426" s="65"/>
      <c r="N426" s="36"/>
      <c r="O426" s="36"/>
      <c r="P426" s="36"/>
      <c r="Q426" s="36"/>
      <c r="R426" s="36"/>
      <c r="S426" s="36"/>
      <c r="T426" s="66"/>
      <c r="AT426" s="18" t="s">
        <v>636</v>
      </c>
      <c r="AU426" s="18" t="s">
        <v>445</v>
      </c>
    </row>
    <row r="427" spans="2:65" s="1" customFormat="1" ht="20.45" customHeight="1" x14ac:dyDescent="0.25">
      <c r="B427" s="161"/>
      <c r="C427" s="162" t="s">
        <v>1160</v>
      </c>
      <c r="D427" s="162" t="s">
        <v>562</v>
      </c>
      <c r="E427" s="163" t="s">
        <v>1161</v>
      </c>
      <c r="F427" s="164" t="s">
        <v>1162</v>
      </c>
      <c r="G427" s="165" t="s">
        <v>672</v>
      </c>
      <c r="H427" s="166">
        <v>220</v>
      </c>
      <c r="I427" s="167"/>
      <c r="J427" s="168">
        <f>ROUND(I427*H427,2)</f>
        <v>0</v>
      </c>
      <c r="K427" s="164" t="s">
        <v>385</v>
      </c>
      <c r="L427" s="35"/>
      <c r="M427" s="169" t="s">
        <v>385</v>
      </c>
      <c r="N427" s="170" t="s">
        <v>408</v>
      </c>
      <c r="O427" s="36"/>
      <c r="P427" s="171">
        <f>O427*H427</f>
        <v>0</v>
      </c>
      <c r="Q427" s="171">
        <v>0</v>
      </c>
      <c r="R427" s="171">
        <f>Q427*H427</f>
        <v>0</v>
      </c>
      <c r="S427" s="171">
        <v>0</v>
      </c>
      <c r="T427" s="172">
        <f>S427*H427</f>
        <v>0</v>
      </c>
      <c r="AR427" s="18" t="s">
        <v>657</v>
      </c>
      <c r="AT427" s="18" t="s">
        <v>562</v>
      </c>
      <c r="AU427" s="18" t="s">
        <v>445</v>
      </c>
      <c r="AY427" s="18" t="s">
        <v>560</v>
      </c>
      <c r="BE427" s="173">
        <f>IF(N427="základní",J427,0)</f>
        <v>0</v>
      </c>
      <c r="BF427" s="173">
        <f>IF(N427="snížená",J427,0)</f>
        <v>0</v>
      </c>
      <c r="BG427" s="173">
        <f>IF(N427="zákl. přenesená",J427,0)</f>
        <v>0</v>
      </c>
      <c r="BH427" s="173">
        <f>IF(N427="sníž. přenesená",J427,0)</f>
        <v>0</v>
      </c>
      <c r="BI427" s="173">
        <f>IF(N427="nulová",J427,0)</f>
        <v>0</v>
      </c>
      <c r="BJ427" s="18" t="s">
        <v>387</v>
      </c>
      <c r="BK427" s="173">
        <f>ROUND(I427*H427,2)</f>
        <v>0</v>
      </c>
      <c r="BL427" s="18" t="s">
        <v>657</v>
      </c>
      <c r="BM427" s="18" t="s">
        <v>1163</v>
      </c>
    </row>
    <row r="428" spans="2:65" s="1" customFormat="1" ht="20.45" customHeight="1" x14ac:dyDescent="0.25">
      <c r="B428" s="35"/>
      <c r="D428" s="174" t="s">
        <v>569</v>
      </c>
      <c r="F428" s="175" t="s">
        <v>1162</v>
      </c>
      <c r="I428" s="135"/>
      <c r="L428" s="35"/>
      <c r="M428" s="65"/>
      <c r="N428" s="36"/>
      <c r="O428" s="36"/>
      <c r="P428" s="36"/>
      <c r="Q428" s="36"/>
      <c r="R428" s="36"/>
      <c r="S428" s="36"/>
      <c r="T428" s="66"/>
      <c r="AT428" s="18" t="s">
        <v>569</v>
      </c>
      <c r="AU428" s="18" t="s">
        <v>445</v>
      </c>
    </row>
    <row r="429" spans="2:65" s="1" customFormat="1" ht="28.9" customHeight="1" x14ac:dyDescent="0.25">
      <c r="B429" s="35"/>
      <c r="D429" s="177" t="s">
        <v>636</v>
      </c>
      <c r="F429" s="225" t="s">
        <v>1164</v>
      </c>
      <c r="I429" s="135"/>
      <c r="L429" s="35"/>
      <c r="M429" s="65"/>
      <c r="N429" s="36"/>
      <c r="O429" s="36"/>
      <c r="P429" s="36"/>
      <c r="Q429" s="36"/>
      <c r="R429" s="36"/>
      <c r="S429" s="36"/>
      <c r="T429" s="66"/>
      <c r="AT429" s="18" t="s">
        <v>636</v>
      </c>
      <c r="AU429" s="18" t="s">
        <v>445</v>
      </c>
    </row>
    <row r="430" spans="2:65" s="1" customFormat="1" ht="20.45" customHeight="1" x14ac:dyDescent="0.25">
      <c r="B430" s="161"/>
      <c r="C430" s="162" t="s">
        <v>1165</v>
      </c>
      <c r="D430" s="162" t="s">
        <v>562</v>
      </c>
      <c r="E430" s="163" t="s">
        <v>1166</v>
      </c>
      <c r="F430" s="164" t="s">
        <v>1167</v>
      </c>
      <c r="G430" s="165" t="s">
        <v>672</v>
      </c>
      <c r="H430" s="166">
        <v>80</v>
      </c>
      <c r="I430" s="167"/>
      <c r="J430" s="168">
        <f>ROUND(I430*H430,2)</f>
        <v>0</v>
      </c>
      <c r="K430" s="164" t="s">
        <v>385</v>
      </c>
      <c r="L430" s="35"/>
      <c r="M430" s="169" t="s">
        <v>385</v>
      </c>
      <c r="N430" s="170" t="s">
        <v>408</v>
      </c>
      <c r="O430" s="36"/>
      <c r="P430" s="171">
        <f>O430*H430</f>
        <v>0</v>
      </c>
      <c r="Q430" s="171">
        <v>0</v>
      </c>
      <c r="R430" s="171">
        <f>Q430*H430</f>
        <v>0</v>
      </c>
      <c r="S430" s="171">
        <v>0</v>
      </c>
      <c r="T430" s="172">
        <f>S430*H430</f>
        <v>0</v>
      </c>
      <c r="AR430" s="18" t="s">
        <v>657</v>
      </c>
      <c r="AT430" s="18" t="s">
        <v>562</v>
      </c>
      <c r="AU430" s="18" t="s">
        <v>445</v>
      </c>
      <c r="AY430" s="18" t="s">
        <v>560</v>
      </c>
      <c r="BE430" s="173">
        <f>IF(N430="základní",J430,0)</f>
        <v>0</v>
      </c>
      <c r="BF430" s="173">
        <f>IF(N430="snížená",J430,0)</f>
        <v>0</v>
      </c>
      <c r="BG430" s="173">
        <f>IF(N430="zákl. přenesená",J430,0)</f>
        <v>0</v>
      </c>
      <c r="BH430" s="173">
        <f>IF(N430="sníž. přenesená",J430,0)</f>
        <v>0</v>
      </c>
      <c r="BI430" s="173">
        <f>IF(N430="nulová",J430,0)</f>
        <v>0</v>
      </c>
      <c r="BJ430" s="18" t="s">
        <v>387</v>
      </c>
      <c r="BK430" s="173">
        <f>ROUND(I430*H430,2)</f>
        <v>0</v>
      </c>
      <c r="BL430" s="18" t="s">
        <v>657</v>
      </c>
      <c r="BM430" s="18" t="s">
        <v>1168</v>
      </c>
    </row>
    <row r="431" spans="2:65" s="1" customFormat="1" ht="20.45" customHeight="1" x14ac:dyDescent="0.25">
      <c r="B431" s="35"/>
      <c r="D431" s="174" t="s">
        <v>569</v>
      </c>
      <c r="F431" s="175" t="s">
        <v>1167</v>
      </c>
      <c r="I431" s="135"/>
      <c r="L431" s="35"/>
      <c r="M431" s="65"/>
      <c r="N431" s="36"/>
      <c r="O431" s="36"/>
      <c r="P431" s="36"/>
      <c r="Q431" s="36"/>
      <c r="R431" s="36"/>
      <c r="S431" s="36"/>
      <c r="T431" s="66"/>
      <c r="AT431" s="18" t="s">
        <v>569</v>
      </c>
      <c r="AU431" s="18" t="s">
        <v>445</v>
      </c>
    </row>
    <row r="432" spans="2:65" s="1" customFormat="1" ht="28.9" customHeight="1" x14ac:dyDescent="0.25">
      <c r="B432" s="35"/>
      <c r="D432" s="177" t="s">
        <v>636</v>
      </c>
      <c r="F432" s="225" t="s">
        <v>1164</v>
      </c>
      <c r="I432" s="135"/>
      <c r="L432" s="35"/>
      <c r="M432" s="65"/>
      <c r="N432" s="36"/>
      <c r="O432" s="36"/>
      <c r="P432" s="36"/>
      <c r="Q432" s="36"/>
      <c r="R432" s="36"/>
      <c r="S432" s="36"/>
      <c r="T432" s="66"/>
      <c r="AT432" s="18" t="s">
        <v>636</v>
      </c>
      <c r="AU432" s="18" t="s">
        <v>445</v>
      </c>
    </row>
    <row r="433" spans="2:65" s="1" customFormat="1" ht="20.45" customHeight="1" x14ac:dyDescent="0.25">
      <c r="B433" s="161"/>
      <c r="C433" s="162" t="s">
        <v>1169</v>
      </c>
      <c r="D433" s="162" t="s">
        <v>562</v>
      </c>
      <c r="E433" s="163" t="s">
        <v>1170</v>
      </c>
      <c r="F433" s="164" t="s">
        <v>1171</v>
      </c>
      <c r="G433" s="165" t="s">
        <v>672</v>
      </c>
      <c r="H433" s="166">
        <v>25</v>
      </c>
      <c r="I433" s="167"/>
      <c r="J433" s="168">
        <f>ROUND(I433*H433,2)</f>
        <v>0</v>
      </c>
      <c r="K433" s="164" t="s">
        <v>385</v>
      </c>
      <c r="L433" s="35"/>
      <c r="M433" s="169" t="s">
        <v>385</v>
      </c>
      <c r="N433" s="170" t="s">
        <v>408</v>
      </c>
      <c r="O433" s="36"/>
      <c r="P433" s="171">
        <f>O433*H433</f>
        <v>0</v>
      </c>
      <c r="Q433" s="171">
        <v>0</v>
      </c>
      <c r="R433" s="171">
        <f>Q433*H433</f>
        <v>0</v>
      </c>
      <c r="S433" s="171">
        <v>0</v>
      </c>
      <c r="T433" s="172">
        <f>S433*H433</f>
        <v>0</v>
      </c>
      <c r="AR433" s="18" t="s">
        <v>966</v>
      </c>
      <c r="AT433" s="18" t="s">
        <v>562</v>
      </c>
      <c r="AU433" s="18" t="s">
        <v>445</v>
      </c>
      <c r="AY433" s="18" t="s">
        <v>560</v>
      </c>
      <c r="BE433" s="173">
        <f>IF(N433="základní",J433,0)</f>
        <v>0</v>
      </c>
      <c r="BF433" s="173">
        <f>IF(N433="snížená",J433,0)</f>
        <v>0</v>
      </c>
      <c r="BG433" s="173">
        <f>IF(N433="zákl. přenesená",J433,0)</f>
        <v>0</v>
      </c>
      <c r="BH433" s="173">
        <f>IF(N433="sníž. přenesená",J433,0)</f>
        <v>0</v>
      </c>
      <c r="BI433" s="173">
        <f>IF(N433="nulová",J433,0)</f>
        <v>0</v>
      </c>
      <c r="BJ433" s="18" t="s">
        <v>387</v>
      </c>
      <c r="BK433" s="173">
        <f>ROUND(I433*H433,2)</f>
        <v>0</v>
      </c>
      <c r="BL433" s="18" t="s">
        <v>966</v>
      </c>
      <c r="BM433" s="18" t="s">
        <v>1172</v>
      </c>
    </row>
    <row r="434" spans="2:65" s="1" customFormat="1" ht="20.45" customHeight="1" x14ac:dyDescent="0.25">
      <c r="B434" s="35"/>
      <c r="D434" s="177" t="s">
        <v>569</v>
      </c>
      <c r="F434" s="224" t="s">
        <v>1171</v>
      </c>
      <c r="I434" s="135"/>
      <c r="L434" s="35"/>
      <c r="M434" s="65"/>
      <c r="N434" s="36"/>
      <c r="O434" s="36"/>
      <c r="P434" s="36"/>
      <c r="Q434" s="36"/>
      <c r="R434" s="36"/>
      <c r="S434" s="36"/>
      <c r="T434" s="66"/>
      <c r="AT434" s="18" t="s">
        <v>569</v>
      </c>
      <c r="AU434" s="18" t="s">
        <v>445</v>
      </c>
    </row>
    <row r="435" spans="2:65" s="1" customFormat="1" ht="20.45" customHeight="1" x14ac:dyDescent="0.25">
      <c r="B435" s="161"/>
      <c r="C435" s="162" t="s">
        <v>1173</v>
      </c>
      <c r="D435" s="162" t="s">
        <v>562</v>
      </c>
      <c r="E435" s="163" t="s">
        <v>1174</v>
      </c>
      <c r="F435" s="164" t="s">
        <v>1175</v>
      </c>
      <c r="G435" s="165" t="s">
        <v>1106</v>
      </c>
      <c r="H435" s="166">
        <v>4</v>
      </c>
      <c r="I435" s="167"/>
      <c r="J435" s="168">
        <f>ROUND(I435*H435,2)</f>
        <v>0</v>
      </c>
      <c r="K435" s="164" t="s">
        <v>385</v>
      </c>
      <c r="L435" s="35"/>
      <c r="M435" s="169" t="s">
        <v>385</v>
      </c>
      <c r="N435" s="170" t="s">
        <v>408</v>
      </c>
      <c r="O435" s="36"/>
      <c r="P435" s="171">
        <f>O435*H435</f>
        <v>0</v>
      </c>
      <c r="Q435" s="171">
        <v>0</v>
      </c>
      <c r="R435" s="171">
        <f>Q435*H435</f>
        <v>0</v>
      </c>
      <c r="S435" s="171">
        <v>0</v>
      </c>
      <c r="T435" s="172">
        <f>S435*H435</f>
        <v>0</v>
      </c>
      <c r="AR435" s="18" t="s">
        <v>966</v>
      </c>
      <c r="AT435" s="18" t="s">
        <v>562</v>
      </c>
      <c r="AU435" s="18" t="s">
        <v>445</v>
      </c>
      <c r="AY435" s="18" t="s">
        <v>560</v>
      </c>
      <c r="BE435" s="173">
        <f>IF(N435="základní",J435,0)</f>
        <v>0</v>
      </c>
      <c r="BF435" s="173">
        <f>IF(N435="snížená",J435,0)</f>
        <v>0</v>
      </c>
      <c r="BG435" s="173">
        <f>IF(N435="zákl. přenesená",J435,0)</f>
        <v>0</v>
      </c>
      <c r="BH435" s="173">
        <f>IF(N435="sníž. přenesená",J435,0)</f>
        <v>0</v>
      </c>
      <c r="BI435" s="173">
        <f>IF(N435="nulová",J435,0)</f>
        <v>0</v>
      </c>
      <c r="BJ435" s="18" t="s">
        <v>387</v>
      </c>
      <c r="BK435" s="173">
        <f>ROUND(I435*H435,2)</f>
        <v>0</v>
      </c>
      <c r="BL435" s="18" t="s">
        <v>966</v>
      </c>
      <c r="BM435" s="18" t="s">
        <v>1176</v>
      </c>
    </row>
    <row r="436" spans="2:65" s="1" customFormat="1" ht="20.45" customHeight="1" x14ac:dyDescent="0.25">
      <c r="B436" s="35"/>
      <c r="D436" s="177" t="s">
        <v>569</v>
      </c>
      <c r="F436" s="224" t="s">
        <v>1175</v>
      </c>
      <c r="I436" s="135"/>
      <c r="L436" s="35"/>
      <c r="M436" s="65"/>
      <c r="N436" s="36"/>
      <c r="O436" s="36"/>
      <c r="P436" s="36"/>
      <c r="Q436" s="36"/>
      <c r="R436" s="36"/>
      <c r="S436" s="36"/>
      <c r="T436" s="66"/>
      <c r="AT436" s="18" t="s">
        <v>569</v>
      </c>
      <c r="AU436" s="18" t="s">
        <v>445</v>
      </c>
    </row>
    <row r="437" spans="2:65" s="1" customFormat="1" ht="20.45" customHeight="1" x14ac:dyDescent="0.25">
      <c r="B437" s="161"/>
      <c r="C437" s="162" t="s">
        <v>1177</v>
      </c>
      <c r="D437" s="162" t="s">
        <v>562</v>
      </c>
      <c r="E437" s="163" t="s">
        <v>1178</v>
      </c>
      <c r="F437" s="164" t="s">
        <v>1179</v>
      </c>
      <c r="G437" s="165" t="s">
        <v>565</v>
      </c>
      <c r="H437" s="166">
        <v>30</v>
      </c>
      <c r="I437" s="167"/>
      <c r="J437" s="168">
        <f>ROUND(I437*H437,2)</f>
        <v>0</v>
      </c>
      <c r="K437" s="164" t="s">
        <v>385</v>
      </c>
      <c r="L437" s="35"/>
      <c r="M437" s="169" t="s">
        <v>385</v>
      </c>
      <c r="N437" s="170" t="s">
        <v>408</v>
      </c>
      <c r="O437" s="36"/>
      <c r="P437" s="171">
        <f>O437*H437</f>
        <v>0</v>
      </c>
      <c r="Q437" s="171">
        <v>0</v>
      </c>
      <c r="R437" s="171">
        <f>Q437*H437</f>
        <v>0</v>
      </c>
      <c r="S437" s="171">
        <v>0</v>
      </c>
      <c r="T437" s="172">
        <f>S437*H437</f>
        <v>0</v>
      </c>
      <c r="AR437" s="18" t="s">
        <v>966</v>
      </c>
      <c r="AT437" s="18" t="s">
        <v>562</v>
      </c>
      <c r="AU437" s="18" t="s">
        <v>445</v>
      </c>
      <c r="AY437" s="18" t="s">
        <v>560</v>
      </c>
      <c r="BE437" s="173">
        <f>IF(N437="základní",J437,0)</f>
        <v>0</v>
      </c>
      <c r="BF437" s="173">
        <f>IF(N437="snížená",J437,0)</f>
        <v>0</v>
      </c>
      <c r="BG437" s="173">
        <f>IF(N437="zákl. přenesená",J437,0)</f>
        <v>0</v>
      </c>
      <c r="BH437" s="173">
        <f>IF(N437="sníž. přenesená",J437,0)</f>
        <v>0</v>
      </c>
      <c r="BI437" s="173">
        <f>IF(N437="nulová",J437,0)</f>
        <v>0</v>
      </c>
      <c r="BJ437" s="18" t="s">
        <v>387</v>
      </c>
      <c r="BK437" s="173">
        <f>ROUND(I437*H437,2)</f>
        <v>0</v>
      </c>
      <c r="BL437" s="18" t="s">
        <v>966</v>
      </c>
      <c r="BM437" s="18" t="s">
        <v>1180</v>
      </c>
    </row>
    <row r="438" spans="2:65" s="1" customFormat="1" ht="20.45" customHeight="1" x14ac:dyDescent="0.25">
      <c r="B438" s="35"/>
      <c r="D438" s="174" t="s">
        <v>569</v>
      </c>
      <c r="F438" s="175" t="s">
        <v>1179</v>
      </c>
      <c r="I438" s="135"/>
      <c r="L438" s="35"/>
      <c r="M438" s="65"/>
      <c r="N438" s="36"/>
      <c r="O438" s="36"/>
      <c r="P438" s="36"/>
      <c r="Q438" s="36"/>
      <c r="R438" s="36"/>
      <c r="S438" s="36"/>
      <c r="T438" s="66"/>
      <c r="AT438" s="18" t="s">
        <v>569</v>
      </c>
      <c r="AU438" s="18" t="s">
        <v>445</v>
      </c>
    </row>
    <row r="439" spans="2:65" s="1" customFormat="1" ht="28.9" customHeight="1" x14ac:dyDescent="0.25">
      <c r="B439" s="35"/>
      <c r="D439" s="177" t="s">
        <v>636</v>
      </c>
      <c r="F439" s="225" t="s">
        <v>1181</v>
      </c>
      <c r="I439" s="135"/>
      <c r="L439" s="35"/>
      <c r="M439" s="65"/>
      <c r="N439" s="36"/>
      <c r="O439" s="36"/>
      <c r="P439" s="36"/>
      <c r="Q439" s="36"/>
      <c r="R439" s="36"/>
      <c r="S439" s="36"/>
      <c r="T439" s="66"/>
      <c r="AT439" s="18" t="s">
        <v>636</v>
      </c>
      <c r="AU439" s="18" t="s">
        <v>445</v>
      </c>
    </row>
    <row r="440" spans="2:65" s="1" customFormat="1" ht="20.45" customHeight="1" x14ac:dyDescent="0.25">
      <c r="B440" s="161"/>
      <c r="C440" s="162" t="s">
        <v>1182</v>
      </c>
      <c r="D440" s="162" t="s">
        <v>562</v>
      </c>
      <c r="E440" s="163" t="s">
        <v>1183</v>
      </c>
      <c r="F440" s="164" t="s">
        <v>1184</v>
      </c>
      <c r="G440" s="165" t="s">
        <v>1130</v>
      </c>
      <c r="H440" s="166">
        <v>1</v>
      </c>
      <c r="I440" s="167"/>
      <c r="J440" s="168">
        <f>ROUND(I440*H440,2)</f>
        <v>0</v>
      </c>
      <c r="K440" s="164" t="s">
        <v>385</v>
      </c>
      <c r="L440" s="35"/>
      <c r="M440" s="169" t="s">
        <v>385</v>
      </c>
      <c r="N440" s="170" t="s">
        <v>408</v>
      </c>
      <c r="O440" s="36"/>
      <c r="P440" s="171">
        <f>O440*H440</f>
        <v>0</v>
      </c>
      <c r="Q440" s="171">
        <v>0</v>
      </c>
      <c r="R440" s="171">
        <f>Q440*H440</f>
        <v>0</v>
      </c>
      <c r="S440" s="171">
        <v>0</v>
      </c>
      <c r="T440" s="172">
        <f>S440*H440</f>
        <v>0</v>
      </c>
      <c r="AR440" s="18" t="s">
        <v>966</v>
      </c>
      <c r="AT440" s="18" t="s">
        <v>562</v>
      </c>
      <c r="AU440" s="18" t="s">
        <v>445</v>
      </c>
      <c r="AY440" s="18" t="s">
        <v>560</v>
      </c>
      <c r="BE440" s="173">
        <f>IF(N440="základní",J440,0)</f>
        <v>0</v>
      </c>
      <c r="BF440" s="173">
        <f>IF(N440="snížená",J440,0)</f>
        <v>0</v>
      </c>
      <c r="BG440" s="173">
        <f>IF(N440="zákl. přenesená",J440,0)</f>
        <v>0</v>
      </c>
      <c r="BH440" s="173">
        <f>IF(N440="sníž. přenesená",J440,0)</f>
        <v>0</v>
      </c>
      <c r="BI440" s="173">
        <f>IF(N440="nulová",J440,0)</f>
        <v>0</v>
      </c>
      <c r="BJ440" s="18" t="s">
        <v>387</v>
      </c>
      <c r="BK440" s="173">
        <f>ROUND(I440*H440,2)</f>
        <v>0</v>
      </c>
      <c r="BL440" s="18" t="s">
        <v>966</v>
      </c>
      <c r="BM440" s="18" t="s">
        <v>1185</v>
      </c>
    </row>
    <row r="441" spans="2:65" s="1" customFormat="1" ht="20.45" customHeight="1" x14ac:dyDescent="0.25">
      <c r="B441" s="35"/>
      <c r="D441" s="177" t="s">
        <v>569</v>
      </c>
      <c r="F441" s="224" t="s">
        <v>1186</v>
      </c>
      <c r="I441" s="135"/>
      <c r="L441" s="35"/>
      <c r="M441" s="65"/>
      <c r="N441" s="36"/>
      <c r="O441" s="36"/>
      <c r="P441" s="36"/>
      <c r="Q441" s="36"/>
      <c r="R441" s="36"/>
      <c r="S441" s="36"/>
      <c r="T441" s="66"/>
      <c r="AT441" s="18" t="s">
        <v>569</v>
      </c>
      <c r="AU441" s="18" t="s">
        <v>445</v>
      </c>
    </row>
    <row r="442" spans="2:65" s="1" customFormat="1" ht="20.45" customHeight="1" x14ac:dyDescent="0.25">
      <c r="B442" s="161"/>
      <c r="C442" s="162" t="s">
        <v>1187</v>
      </c>
      <c r="D442" s="162" t="s">
        <v>562</v>
      </c>
      <c r="E442" s="163" t="s">
        <v>1188</v>
      </c>
      <c r="F442" s="164" t="s">
        <v>1189</v>
      </c>
      <c r="G442" s="165" t="s">
        <v>1190</v>
      </c>
      <c r="H442" s="166">
        <v>1.5</v>
      </c>
      <c r="I442" s="167"/>
      <c r="J442" s="168">
        <f>ROUND(I442*H442,2)</f>
        <v>0</v>
      </c>
      <c r="K442" s="164" t="s">
        <v>385</v>
      </c>
      <c r="L442" s="35"/>
      <c r="M442" s="169" t="s">
        <v>385</v>
      </c>
      <c r="N442" s="170" t="s">
        <v>408</v>
      </c>
      <c r="O442" s="36"/>
      <c r="P442" s="171">
        <f>O442*H442</f>
        <v>0</v>
      </c>
      <c r="Q442" s="171">
        <v>0</v>
      </c>
      <c r="R442" s="171">
        <f>Q442*H442</f>
        <v>0</v>
      </c>
      <c r="S442" s="171">
        <v>0</v>
      </c>
      <c r="T442" s="172">
        <f>S442*H442</f>
        <v>0</v>
      </c>
      <c r="AR442" s="18" t="s">
        <v>966</v>
      </c>
      <c r="AT442" s="18" t="s">
        <v>562</v>
      </c>
      <c r="AU442" s="18" t="s">
        <v>445</v>
      </c>
      <c r="AY442" s="18" t="s">
        <v>560</v>
      </c>
      <c r="BE442" s="173">
        <f>IF(N442="základní",J442,0)</f>
        <v>0</v>
      </c>
      <c r="BF442" s="173">
        <f>IF(N442="snížená",J442,0)</f>
        <v>0</v>
      </c>
      <c r="BG442" s="173">
        <f>IF(N442="zákl. přenesená",J442,0)</f>
        <v>0</v>
      </c>
      <c r="BH442" s="173">
        <f>IF(N442="sníž. přenesená",J442,0)</f>
        <v>0</v>
      </c>
      <c r="BI442" s="173">
        <f>IF(N442="nulová",J442,0)</f>
        <v>0</v>
      </c>
      <c r="BJ442" s="18" t="s">
        <v>387</v>
      </c>
      <c r="BK442" s="173">
        <f>ROUND(I442*H442,2)</f>
        <v>0</v>
      </c>
      <c r="BL442" s="18" t="s">
        <v>966</v>
      </c>
      <c r="BM442" s="18" t="s">
        <v>1191</v>
      </c>
    </row>
    <row r="443" spans="2:65" s="1" customFormat="1" ht="20.45" customHeight="1" x14ac:dyDescent="0.25">
      <c r="B443" s="35"/>
      <c r="D443" s="177" t="s">
        <v>569</v>
      </c>
      <c r="F443" s="224" t="s">
        <v>1189</v>
      </c>
      <c r="I443" s="135"/>
      <c r="L443" s="35"/>
      <c r="M443" s="65"/>
      <c r="N443" s="36"/>
      <c r="O443" s="36"/>
      <c r="P443" s="36"/>
      <c r="Q443" s="36"/>
      <c r="R443" s="36"/>
      <c r="S443" s="36"/>
      <c r="T443" s="66"/>
      <c r="AT443" s="18" t="s">
        <v>569</v>
      </c>
      <c r="AU443" s="18" t="s">
        <v>445</v>
      </c>
    </row>
    <row r="444" spans="2:65" s="1" customFormat="1" ht="20.45" customHeight="1" x14ac:dyDescent="0.25">
      <c r="B444" s="161"/>
      <c r="C444" s="162" t="s">
        <v>1192</v>
      </c>
      <c r="D444" s="162" t="s">
        <v>562</v>
      </c>
      <c r="E444" s="163" t="s">
        <v>1193</v>
      </c>
      <c r="F444" s="164" t="s">
        <v>1194</v>
      </c>
      <c r="G444" s="165" t="s">
        <v>1130</v>
      </c>
      <c r="H444" s="166">
        <v>1</v>
      </c>
      <c r="I444" s="167"/>
      <c r="J444" s="168">
        <f>ROUND(I444*H444,2)</f>
        <v>0</v>
      </c>
      <c r="K444" s="164" t="s">
        <v>385</v>
      </c>
      <c r="L444" s="35"/>
      <c r="M444" s="169" t="s">
        <v>385</v>
      </c>
      <c r="N444" s="170" t="s">
        <v>408</v>
      </c>
      <c r="O444" s="36"/>
      <c r="P444" s="171">
        <f>O444*H444</f>
        <v>0</v>
      </c>
      <c r="Q444" s="171">
        <v>0</v>
      </c>
      <c r="R444" s="171">
        <f>Q444*H444</f>
        <v>0</v>
      </c>
      <c r="S444" s="171">
        <v>0</v>
      </c>
      <c r="T444" s="172">
        <f>S444*H444</f>
        <v>0</v>
      </c>
      <c r="AR444" s="18" t="s">
        <v>966</v>
      </c>
      <c r="AT444" s="18" t="s">
        <v>562</v>
      </c>
      <c r="AU444" s="18" t="s">
        <v>445</v>
      </c>
      <c r="AY444" s="18" t="s">
        <v>560</v>
      </c>
      <c r="BE444" s="173">
        <f>IF(N444="základní",J444,0)</f>
        <v>0</v>
      </c>
      <c r="BF444" s="173">
        <f>IF(N444="snížená",J444,0)</f>
        <v>0</v>
      </c>
      <c r="BG444" s="173">
        <f>IF(N444="zákl. přenesená",J444,0)</f>
        <v>0</v>
      </c>
      <c r="BH444" s="173">
        <f>IF(N444="sníž. přenesená",J444,0)</f>
        <v>0</v>
      </c>
      <c r="BI444" s="173">
        <f>IF(N444="nulová",J444,0)</f>
        <v>0</v>
      </c>
      <c r="BJ444" s="18" t="s">
        <v>387</v>
      </c>
      <c r="BK444" s="173">
        <f>ROUND(I444*H444,2)</f>
        <v>0</v>
      </c>
      <c r="BL444" s="18" t="s">
        <v>966</v>
      </c>
      <c r="BM444" s="18" t="s">
        <v>1195</v>
      </c>
    </row>
    <row r="445" spans="2:65" s="1" customFormat="1" ht="20.45" customHeight="1" x14ac:dyDescent="0.25">
      <c r="B445" s="35"/>
      <c r="D445" s="177" t="s">
        <v>569</v>
      </c>
      <c r="F445" s="224" t="s">
        <v>1194</v>
      </c>
      <c r="I445" s="135"/>
      <c r="L445" s="35"/>
      <c r="M445" s="65"/>
      <c r="N445" s="36"/>
      <c r="O445" s="36"/>
      <c r="P445" s="36"/>
      <c r="Q445" s="36"/>
      <c r="R445" s="36"/>
      <c r="S445" s="36"/>
      <c r="T445" s="66"/>
      <c r="AT445" s="18" t="s">
        <v>569</v>
      </c>
      <c r="AU445" s="18" t="s">
        <v>445</v>
      </c>
    </row>
    <row r="446" spans="2:65" s="1" customFormat="1" ht="20.45" customHeight="1" x14ac:dyDescent="0.25">
      <c r="B446" s="161"/>
      <c r="C446" s="162" t="s">
        <v>1196</v>
      </c>
      <c r="D446" s="162" t="s">
        <v>562</v>
      </c>
      <c r="E446" s="163" t="s">
        <v>1197</v>
      </c>
      <c r="F446" s="164" t="s">
        <v>1198</v>
      </c>
      <c r="G446" s="165" t="s">
        <v>1130</v>
      </c>
      <c r="H446" s="166">
        <v>1</v>
      </c>
      <c r="I446" s="167"/>
      <c r="J446" s="168">
        <f>ROUND(I446*H446,2)</f>
        <v>0</v>
      </c>
      <c r="K446" s="164" t="s">
        <v>385</v>
      </c>
      <c r="L446" s="35"/>
      <c r="M446" s="169" t="s">
        <v>385</v>
      </c>
      <c r="N446" s="170" t="s">
        <v>408</v>
      </c>
      <c r="O446" s="36"/>
      <c r="P446" s="171">
        <f>O446*H446</f>
        <v>0</v>
      </c>
      <c r="Q446" s="171">
        <v>0</v>
      </c>
      <c r="R446" s="171">
        <f>Q446*H446</f>
        <v>0</v>
      </c>
      <c r="S446" s="171">
        <v>0</v>
      </c>
      <c r="T446" s="172">
        <f>S446*H446</f>
        <v>0</v>
      </c>
      <c r="AR446" s="18" t="s">
        <v>657</v>
      </c>
      <c r="AT446" s="18" t="s">
        <v>562</v>
      </c>
      <c r="AU446" s="18" t="s">
        <v>445</v>
      </c>
      <c r="AY446" s="18" t="s">
        <v>560</v>
      </c>
      <c r="BE446" s="173">
        <f>IF(N446="základní",J446,0)</f>
        <v>0</v>
      </c>
      <c r="BF446" s="173">
        <f>IF(N446="snížená",J446,0)</f>
        <v>0</v>
      </c>
      <c r="BG446" s="173">
        <f>IF(N446="zákl. přenesená",J446,0)</f>
        <v>0</v>
      </c>
      <c r="BH446" s="173">
        <f>IF(N446="sníž. přenesená",J446,0)</f>
        <v>0</v>
      </c>
      <c r="BI446" s="173">
        <f>IF(N446="nulová",J446,0)</f>
        <v>0</v>
      </c>
      <c r="BJ446" s="18" t="s">
        <v>387</v>
      </c>
      <c r="BK446" s="173">
        <f>ROUND(I446*H446,2)</f>
        <v>0</v>
      </c>
      <c r="BL446" s="18" t="s">
        <v>657</v>
      </c>
      <c r="BM446" s="18" t="s">
        <v>1199</v>
      </c>
    </row>
    <row r="447" spans="2:65" s="1" customFormat="1" ht="20.45" customHeight="1" x14ac:dyDescent="0.25">
      <c r="B447" s="35"/>
      <c r="D447" s="177" t="s">
        <v>569</v>
      </c>
      <c r="F447" s="224" t="s">
        <v>1198</v>
      </c>
      <c r="I447" s="135"/>
      <c r="L447" s="35"/>
      <c r="M447" s="65"/>
      <c r="N447" s="36"/>
      <c r="O447" s="36"/>
      <c r="P447" s="36"/>
      <c r="Q447" s="36"/>
      <c r="R447" s="36"/>
      <c r="S447" s="36"/>
      <c r="T447" s="66"/>
      <c r="AT447" s="18" t="s">
        <v>569</v>
      </c>
      <c r="AU447" s="18" t="s">
        <v>445</v>
      </c>
    </row>
    <row r="448" spans="2:65" s="1" customFormat="1" ht="20.45" customHeight="1" x14ac:dyDescent="0.25">
      <c r="B448" s="161"/>
      <c r="C448" s="162" t="s">
        <v>1200</v>
      </c>
      <c r="D448" s="162" t="s">
        <v>562</v>
      </c>
      <c r="E448" s="163" t="s">
        <v>1201</v>
      </c>
      <c r="F448" s="164" t="s">
        <v>1202</v>
      </c>
      <c r="G448" s="165" t="s">
        <v>672</v>
      </c>
      <c r="H448" s="166">
        <v>16</v>
      </c>
      <c r="I448" s="167"/>
      <c r="J448" s="168">
        <f>ROUND(I448*H448,2)</f>
        <v>0</v>
      </c>
      <c r="K448" s="164" t="s">
        <v>385</v>
      </c>
      <c r="L448" s="35"/>
      <c r="M448" s="169" t="s">
        <v>385</v>
      </c>
      <c r="N448" s="170" t="s">
        <v>408</v>
      </c>
      <c r="O448" s="36"/>
      <c r="P448" s="171">
        <f>O448*H448</f>
        <v>0</v>
      </c>
      <c r="Q448" s="171">
        <v>0</v>
      </c>
      <c r="R448" s="171">
        <f>Q448*H448</f>
        <v>0</v>
      </c>
      <c r="S448" s="171">
        <v>0</v>
      </c>
      <c r="T448" s="172">
        <f>S448*H448</f>
        <v>0</v>
      </c>
      <c r="AR448" s="18" t="s">
        <v>966</v>
      </c>
      <c r="AT448" s="18" t="s">
        <v>562</v>
      </c>
      <c r="AU448" s="18" t="s">
        <v>445</v>
      </c>
      <c r="AY448" s="18" t="s">
        <v>560</v>
      </c>
      <c r="BE448" s="173">
        <f>IF(N448="základní",J448,0)</f>
        <v>0</v>
      </c>
      <c r="BF448" s="173">
        <f>IF(N448="snížená",J448,0)</f>
        <v>0</v>
      </c>
      <c r="BG448" s="173">
        <f>IF(N448="zákl. přenesená",J448,0)</f>
        <v>0</v>
      </c>
      <c r="BH448" s="173">
        <f>IF(N448="sníž. přenesená",J448,0)</f>
        <v>0</v>
      </c>
      <c r="BI448" s="173">
        <f>IF(N448="nulová",J448,0)</f>
        <v>0</v>
      </c>
      <c r="BJ448" s="18" t="s">
        <v>387</v>
      </c>
      <c r="BK448" s="173">
        <f>ROUND(I448*H448,2)</f>
        <v>0</v>
      </c>
      <c r="BL448" s="18" t="s">
        <v>966</v>
      </c>
      <c r="BM448" s="18" t="s">
        <v>1203</v>
      </c>
    </row>
    <row r="449" spans="2:65" s="1" customFormat="1" ht="20.45" customHeight="1" x14ac:dyDescent="0.25">
      <c r="B449" s="35"/>
      <c r="D449" s="174" t="s">
        <v>569</v>
      </c>
      <c r="F449" s="175" t="s">
        <v>1202</v>
      </c>
      <c r="I449" s="135"/>
      <c r="L449" s="35"/>
      <c r="M449" s="65"/>
      <c r="N449" s="36"/>
      <c r="O449" s="36"/>
      <c r="P449" s="36"/>
      <c r="Q449" s="36"/>
      <c r="R449" s="36"/>
      <c r="S449" s="36"/>
      <c r="T449" s="66"/>
      <c r="AT449" s="18" t="s">
        <v>569</v>
      </c>
      <c r="AU449" s="18" t="s">
        <v>445</v>
      </c>
    </row>
    <row r="450" spans="2:65" s="10" customFormat="1" ht="29.85" customHeight="1" x14ac:dyDescent="0.3">
      <c r="B450" s="147"/>
      <c r="D450" s="158" t="s">
        <v>436</v>
      </c>
      <c r="E450" s="159" t="s">
        <v>1204</v>
      </c>
      <c r="F450" s="159" t="s">
        <v>1205</v>
      </c>
      <c r="I450" s="150"/>
      <c r="J450" s="160">
        <f>BK450</f>
        <v>0</v>
      </c>
      <c r="L450" s="147"/>
      <c r="M450" s="152"/>
      <c r="N450" s="153"/>
      <c r="O450" s="153"/>
      <c r="P450" s="154">
        <f>SUM(P451:P455)</f>
        <v>0</v>
      </c>
      <c r="Q450" s="153"/>
      <c r="R450" s="154">
        <f>SUM(R451:R455)</f>
        <v>0</v>
      </c>
      <c r="S450" s="153"/>
      <c r="T450" s="155">
        <f>SUM(T451:T455)</f>
        <v>0.255664</v>
      </c>
      <c r="AR450" s="148" t="s">
        <v>445</v>
      </c>
      <c r="AT450" s="156" t="s">
        <v>436</v>
      </c>
      <c r="AU450" s="156" t="s">
        <v>387</v>
      </c>
      <c r="AY450" s="148" t="s">
        <v>560</v>
      </c>
      <c r="BK450" s="157">
        <f>SUM(BK451:BK455)</f>
        <v>0</v>
      </c>
    </row>
    <row r="451" spans="2:65" s="1" customFormat="1" ht="20.45" customHeight="1" x14ac:dyDescent="0.25">
      <c r="B451" s="161"/>
      <c r="C451" s="162" t="s">
        <v>1206</v>
      </c>
      <c r="D451" s="162" t="s">
        <v>562</v>
      </c>
      <c r="E451" s="163" t="s">
        <v>1207</v>
      </c>
      <c r="F451" s="164" t="s">
        <v>1208</v>
      </c>
      <c r="G451" s="165" t="s">
        <v>672</v>
      </c>
      <c r="H451" s="166">
        <v>55.1</v>
      </c>
      <c r="I451" s="167"/>
      <c r="J451" s="168">
        <f>ROUND(I451*H451,2)</f>
        <v>0</v>
      </c>
      <c r="K451" s="164" t="s">
        <v>385</v>
      </c>
      <c r="L451" s="35"/>
      <c r="M451" s="169" t="s">
        <v>385</v>
      </c>
      <c r="N451" s="170" t="s">
        <v>408</v>
      </c>
      <c r="O451" s="36"/>
      <c r="P451" s="171">
        <f>O451*H451</f>
        <v>0</v>
      </c>
      <c r="Q451" s="171">
        <v>0</v>
      </c>
      <c r="R451" s="171">
        <f>Q451*H451</f>
        <v>0</v>
      </c>
      <c r="S451" s="171">
        <v>4.64E-3</v>
      </c>
      <c r="T451" s="172">
        <f>S451*H451</f>
        <v>0.255664</v>
      </c>
      <c r="AR451" s="18" t="s">
        <v>657</v>
      </c>
      <c r="AT451" s="18" t="s">
        <v>562</v>
      </c>
      <c r="AU451" s="18" t="s">
        <v>445</v>
      </c>
      <c r="AY451" s="18" t="s">
        <v>560</v>
      </c>
      <c r="BE451" s="173">
        <f>IF(N451="základní",J451,0)</f>
        <v>0</v>
      </c>
      <c r="BF451" s="173">
        <f>IF(N451="snížená",J451,0)</f>
        <v>0</v>
      </c>
      <c r="BG451" s="173">
        <f>IF(N451="zákl. přenesená",J451,0)</f>
        <v>0</v>
      </c>
      <c r="BH451" s="173">
        <f>IF(N451="sníž. přenesená",J451,0)</f>
        <v>0</v>
      </c>
      <c r="BI451" s="173">
        <f>IF(N451="nulová",J451,0)</f>
        <v>0</v>
      </c>
      <c r="BJ451" s="18" t="s">
        <v>387</v>
      </c>
      <c r="BK451" s="173">
        <f>ROUND(I451*H451,2)</f>
        <v>0</v>
      </c>
      <c r="BL451" s="18" t="s">
        <v>657</v>
      </c>
      <c r="BM451" s="18" t="s">
        <v>1209</v>
      </c>
    </row>
    <row r="452" spans="2:65" s="1" customFormat="1" ht="28.9" customHeight="1" x14ac:dyDescent="0.25">
      <c r="B452" s="35"/>
      <c r="D452" s="174" t="s">
        <v>569</v>
      </c>
      <c r="F452" s="175" t="s">
        <v>1210</v>
      </c>
      <c r="I452" s="135"/>
      <c r="L452" s="35"/>
      <c r="M452" s="65"/>
      <c r="N452" s="36"/>
      <c r="O452" s="36"/>
      <c r="P452" s="36"/>
      <c r="Q452" s="36"/>
      <c r="R452" s="36"/>
      <c r="S452" s="36"/>
      <c r="T452" s="66"/>
      <c r="AT452" s="18" t="s">
        <v>569</v>
      </c>
      <c r="AU452" s="18" t="s">
        <v>445</v>
      </c>
    </row>
    <row r="453" spans="2:65" s="11" customFormat="1" ht="20.45" customHeight="1" x14ac:dyDescent="0.25">
      <c r="B453" s="176"/>
      <c r="D453" s="177" t="s">
        <v>571</v>
      </c>
      <c r="E453" s="178" t="s">
        <v>385</v>
      </c>
      <c r="F453" s="179" t="s">
        <v>1211</v>
      </c>
      <c r="H453" s="180">
        <v>55.1</v>
      </c>
      <c r="I453" s="181"/>
      <c r="L453" s="176"/>
      <c r="M453" s="182"/>
      <c r="N453" s="183"/>
      <c r="O453" s="183"/>
      <c r="P453" s="183"/>
      <c r="Q453" s="183"/>
      <c r="R453" s="183"/>
      <c r="S453" s="183"/>
      <c r="T453" s="184"/>
      <c r="AT453" s="185" t="s">
        <v>571</v>
      </c>
      <c r="AU453" s="185" t="s">
        <v>445</v>
      </c>
      <c r="AV453" s="11" t="s">
        <v>445</v>
      </c>
      <c r="AW453" s="11" t="s">
        <v>401</v>
      </c>
      <c r="AX453" s="11" t="s">
        <v>387</v>
      </c>
      <c r="AY453" s="185" t="s">
        <v>560</v>
      </c>
    </row>
    <row r="454" spans="2:65" s="1" customFormat="1" ht="20.45" customHeight="1" x14ac:dyDescent="0.25">
      <c r="B454" s="161"/>
      <c r="C454" s="162" t="s">
        <v>1212</v>
      </c>
      <c r="D454" s="162" t="s">
        <v>562</v>
      </c>
      <c r="E454" s="163" t="s">
        <v>1213</v>
      </c>
      <c r="F454" s="164" t="s">
        <v>1214</v>
      </c>
      <c r="G454" s="165" t="s">
        <v>820</v>
      </c>
      <c r="H454" s="166">
        <v>14</v>
      </c>
      <c r="I454" s="167"/>
      <c r="J454" s="168">
        <f>ROUND(I454*H454,2)</f>
        <v>0</v>
      </c>
      <c r="K454" s="164" t="s">
        <v>385</v>
      </c>
      <c r="L454" s="35"/>
      <c r="M454" s="169" t="s">
        <v>385</v>
      </c>
      <c r="N454" s="170" t="s">
        <v>408</v>
      </c>
      <c r="O454" s="36"/>
      <c r="P454" s="171">
        <f>O454*H454</f>
        <v>0</v>
      </c>
      <c r="Q454" s="171">
        <v>0</v>
      </c>
      <c r="R454" s="171">
        <f>Q454*H454</f>
        <v>0</v>
      </c>
      <c r="S454" s="171">
        <v>0</v>
      </c>
      <c r="T454" s="172">
        <f>S454*H454</f>
        <v>0</v>
      </c>
      <c r="AR454" s="18" t="s">
        <v>657</v>
      </c>
      <c r="AT454" s="18" t="s">
        <v>562</v>
      </c>
      <c r="AU454" s="18" t="s">
        <v>445</v>
      </c>
      <c r="AY454" s="18" t="s">
        <v>560</v>
      </c>
      <c r="BE454" s="173">
        <f>IF(N454="základní",J454,0)</f>
        <v>0</v>
      </c>
      <c r="BF454" s="173">
        <f>IF(N454="snížená",J454,0)</f>
        <v>0</v>
      </c>
      <c r="BG454" s="173">
        <f>IF(N454="zákl. přenesená",J454,0)</f>
        <v>0</v>
      </c>
      <c r="BH454" s="173">
        <f>IF(N454="sníž. přenesená",J454,0)</f>
        <v>0</v>
      </c>
      <c r="BI454" s="173">
        <f>IF(N454="nulová",J454,0)</f>
        <v>0</v>
      </c>
      <c r="BJ454" s="18" t="s">
        <v>387</v>
      </c>
      <c r="BK454" s="173">
        <f>ROUND(I454*H454,2)</f>
        <v>0</v>
      </c>
      <c r="BL454" s="18" t="s">
        <v>657</v>
      </c>
      <c r="BM454" s="18" t="s">
        <v>1215</v>
      </c>
    </row>
    <row r="455" spans="2:65" s="1" customFormat="1" ht="20.45" customHeight="1" x14ac:dyDescent="0.25">
      <c r="B455" s="161"/>
      <c r="C455" s="162" t="s">
        <v>1216</v>
      </c>
      <c r="D455" s="162" t="s">
        <v>562</v>
      </c>
      <c r="E455" s="163" t="s">
        <v>1217</v>
      </c>
      <c r="F455" s="164" t="s">
        <v>1218</v>
      </c>
      <c r="G455" s="165" t="s">
        <v>1130</v>
      </c>
      <c r="H455" s="166">
        <v>1</v>
      </c>
      <c r="I455" s="167"/>
      <c r="J455" s="168">
        <f>ROUND(I455*H455,2)</f>
        <v>0</v>
      </c>
      <c r="K455" s="164" t="s">
        <v>385</v>
      </c>
      <c r="L455" s="35"/>
      <c r="M455" s="169" t="s">
        <v>385</v>
      </c>
      <c r="N455" s="170" t="s">
        <v>408</v>
      </c>
      <c r="O455" s="36"/>
      <c r="P455" s="171">
        <f>O455*H455</f>
        <v>0</v>
      </c>
      <c r="Q455" s="171">
        <v>0</v>
      </c>
      <c r="R455" s="171">
        <f>Q455*H455</f>
        <v>0</v>
      </c>
      <c r="S455" s="171">
        <v>0</v>
      </c>
      <c r="T455" s="172">
        <f>S455*H455</f>
        <v>0</v>
      </c>
      <c r="AR455" s="18" t="s">
        <v>657</v>
      </c>
      <c r="AT455" s="18" t="s">
        <v>562</v>
      </c>
      <c r="AU455" s="18" t="s">
        <v>445</v>
      </c>
      <c r="AY455" s="18" t="s">
        <v>560</v>
      </c>
      <c r="BE455" s="173">
        <f>IF(N455="základní",J455,0)</f>
        <v>0</v>
      </c>
      <c r="BF455" s="173">
        <f>IF(N455="snížená",J455,0)</f>
        <v>0</v>
      </c>
      <c r="BG455" s="173">
        <f>IF(N455="zákl. přenesená",J455,0)</f>
        <v>0</v>
      </c>
      <c r="BH455" s="173">
        <f>IF(N455="sníž. přenesená",J455,0)</f>
        <v>0</v>
      </c>
      <c r="BI455" s="173">
        <f>IF(N455="nulová",J455,0)</f>
        <v>0</v>
      </c>
      <c r="BJ455" s="18" t="s">
        <v>387</v>
      </c>
      <c r="BK455" s="173">
        <f>ROUND(I455*H455,2)</f>
        <v>0</v>
      </c>
      <c r="BL455" s="18" t="s">
        <v>657</v>
      </c>
      <c r="BM455" s="18" t="s">
        <v>1219</v>
      </c>
    </row>
    <row r="456" spans="2:65" s="10" customFormat="1" ht="29.85" customHeight="1" x14ac:dyDescent="0.3">
      <c r="B456" s="147"/>
      <c r="D456" s="158" t="s">
        <v>436</v>
      </c>
      <c r="E456" s="159" t="s">
        <v>1220</v>
      </c>
      <c r="F456" s="159" t="s">
        <v>1221</v>
      </c>
      <c r="I456" s="150"/>
      <c r="J456" s="160">
        <f>BK456</f>
        <v>0</v>
      </c>
      <c r="L456" s="147"/>
      <c r="M456" s="152"/>
      <c r="N456" s="153"/>
      <c r="O456" s="153"/>
      <c r="P456" s="154">
        <f>SUM(P457:P461)</f>
        <v>0</v>
      </c>
      <c r="Q456" s="153"/>
      <c r="R456" s="154">
        <f>SUM(R457:R461)</f>
        <v>0.10846710000000001</v>
      </c>
      <c r="S456" s="153"/>
      <c r="T456" s="155">
        <f>SUM(T457:T461)</f>
        <v>0</v>
      </c>
      <c r="AR456" s="148" t="s">
        <v>445</v>
      </c>
      <c r="AT456" s="156" t="s">
        <v>436</v>
      </c>
      <c r="AU456" s="156" t="s">
        <v>387</v>
      </c>
      <c r="AY456" s="148" t="s">
        <v>560</v>
      </c>
      <c r="BK456" s="157">
        <f>SUM(BK457:BK461)</f>
        <v>0</v>
      </c>
    </row>
    <row r="457" spans="2:65" s="1" customFormat="1" ht="28.9" customHeight="1" x14ac:dyDescent="0.25">
      <c r="B457" s="161"/>
      <c r="C457" s="162" t="s">
        <v>1222</v>
      </c>
      <c r="D457" s="162" t="s">
        <v>562</v>
      </c>
      <c r="E457" s="163" t="s">
        <v>1223</v>
      </c>
      <c r="F457" s="164" t="s">
        <v>1224</v>
      </c>
      <c r="G457" s="165" t="s">
        <v>565</v>
      </c>
      <c r="H457" s="166">
        <v>5.67</v>
      </c>
      <c r="I457" s="167"/>
      <c r="J457" s="168">
        <f>ROUND(I457*H457,2)</f>
        <v>0</v>
      </c>
      <c r="K457" s="164" t="s">
        <v>566</v>
      </c>
      <c r="L457" s="35"/>
      <c r="M457" s="169" t="s">
        <v>385</v>
      </c>
      <c r="N457" s="170" t="s">
        <v>408</v>
      </c>
      <c r="O457" s="36"/>
      <c r="P457" s="171">
        <f>O457*H457</f>
        <v>0</v>
      </c>
      <c r="Q457" s="171">
        <v>1.9130000000000001E-2</v>
      </c>
      <c r="R457" s="171">
        <f>Q457*H457</f>
        <v>0.10846710000000001</v>
      </c>
      <c r="S457" s="171">
        <v>0</v>
      </c>
      <c r="T457" s="172">
        <f>S457*H457</f>
        <v>0</v>
      </c>
      <c r="AR457" s="18" t="s">
        <v>657</v>
      </c>
      <c r="AT457" s="18" t="s">
        <v>562</v>
      </c>
      <c r="AU457" s="18" t="s">
        <v>445</v>
      </c>
      <c r="AY457" s="18" t="s">
        <v>560</v>
      </c>
      <c r="BE457" s="173">
        <f>IF(N457="základní",J457,0)</f>
        <v>0</v>
      </c>
      <c r="BF457" s="173">
        <f>IF(N457="snížená",J457,0)</f>
        <v>0</v>
      </c>
      <c r="BG457" s="173">
        <f>IF(N457="zákl. přenesená",J457,0)</f>
        <v>0</v>
      </c>
      <c r="BH457" s="173">
        <f>IF(N457="sníž. přenesená",J457,0)</f>
        <v>0</v>
      </c>
      <c r="BI457" s="173">
        <f>IF(N457="nulová",J457,0)</f>
        <v>0</v>
      </c>
      <c r="BJ457" s="18" t="s">
        <v>387</v>
      </c>
      <c r="BK457" s="173">
        <f>ROUND(I457*H457,2)</f>
        <v>0</v>
      </c>
      <c r="BL457" s="18" t="s">
        <v>657</v>
      </c>
      <c r="BM457" s="18" t="s">
        <v>1225</v>
      </c>
    </row>
    <row r="458" spans="2:65" s="11" customFormat="1" ht="20.45" customHeight="1" x14ac:dyDescent="0.25">
      <c r="B458" s="176"/>
      <c r="D458" s="177" t="s">
        <v>571</v>
      </c>
      <c r="E458" s="178" t="s">
        <v>385</v>
      </c>
      <c r="F458" s="179" t="s">
        <v>1226</v>
      </c>
      <c r="H458" s="180">
        <v>5.67</v>
      </c>
      <c r="I458" s="181"/>
      <c r="L458" s="176"/>
      <c r="M458" s="182"/>
      <c r="N458" s="183"/>
      <c r="O458" s="183"/>
      <c r="P458" s="183"/>
      <c r="Q458" s="183"/>
      <c r="R458" s="183"/>
      <c r="S458" s="183"/>
      <c r="T458" s="184"/>
      <c r="AT458" s="185" t="s">
        <v>571</v>
      </c>
      <c r="AU458" s="185" t="s">
        <v>445</v>
      </c>
      <c r="AV458" s="11" t="s">
        <v>445</v>
      </c>
      <c r="AW458" s="11" t="s">
        <v>401</v>
      </c>
      <c r="AX458" s="11" t="s">
        <v>387</v>
      </c>
      <c r="AY458" s="185" t="s">
        <v>560</v>
      </c>
    </row>
    <row r="459" spans="2:65" s="1" customFormat="1" ht="20.45" customHeight="1" x14ac:dyDescent="0.25">
      <c r="B459" s="161"/>
      <c r="C459" s="162" t="s">
        <v>1227</v>
      </c>
      <c r="D459" s="162" t="s">
        <v>562</v>
      </c>
      <c r="E459" s="163" t="s">
        <v>1228</v>
      </c>
      <c r="F459" s="164" t="s">
        <v>1229</v>
      </c>
      <c r="G459" s="165" t="s">
        <v>672</v>
      </c>
      <c r="H459" s="166">
        <v>3.85</v>
      </c>
      <c r="I459" s="167"/>
      <c r="J459" s="168">
        <f>ROUND(I459*H459,2)</f>
        <v>0</v>
      </c>
      <c r="K459" s="164" t="s">
        <v>385</v>
      </c>
      <c r="L459" s="35"/>
      <c r="M459" s="169" t="s">
        <v>385</v>
      </c>
      <c r="N459" s="170" t="s">
        <v>408</v>
      </c>
      <c r="O459" s="36"/>
      <c r="P459" s="171">
        <f>O459*H459</f>
        <v>0</v>
      </c>
      <c r="Q459" s="171">
        <v>0</v>
      </c>
      <c r="R459" s="171">
        <f>Q459*H459</f>
        <v>0</v>
      </c>
      <c r="S459" s="171">
        <v>0</v>
      </c>
      <c r="T459" s="172">
        <f>S459*H459</f>
        <v>0</v>
      </c>
      <c r="AR459" s="18" t="s">
        <v>657</v>
      </c>
      <c r="AT459" s="18" t="s">
        <v>562</v>
      </c>
      <c r="AU459" s="18" t="s">
        <v>445</v>
      </c>
      <c r="AY459" s="18" t="s">
        <v>560</v>
      </c>
      <c r="BE459" s="173">
        <f>IF(N459="základní",J459,0)</f>
        <v>0</v>
      </c>
      <c r="BF459" s="173">
        <f>IF(N459="snížená",J459,0)</f>
        <v>0</v>
      </c>
      <c r="BG459" s="173">
        <f>IF(N459="zákl. přenesená",J459,0)</f>
        <v>0</v>
      </c>
      <c r="BH459" s="173">
        <f>IF(N459="sníž. přenesená",J459,0)</f>
        <v>0</v>
      </c>
      <c r="BI459" s="173">
        <f>IF(N459="nulová",J459,0)</f>
        <v>0</v>
      </c>
      <c r="BJ459" s="18" t="s">
        <v>387</v>
      </c>
      <c r="BK459" s="173">
        <f>ROUND(I459*H459,2)</f>
        <v>0</v>
      </c>
      <c r="BL459" s="18" t="s">
        <v>657</v>
      </c>
      <c r="BM459" s="18" t="s">
        <v>1230</v>
      </c>
    </row>
    <row r="460" spans="2:65" s="1" customFormat="1" ht="20.45" customHeight="1" x14ac:dyDescent="0.25">
      <c r="B460" s="161"/>
      <c r="C460" s="162" t="s">
        <v>1231</v>
      </c>
      <c r="D460" s="162" t="s">
        <v>562</v>
      </c>
      <c r="E460" s="163" t="s">
        <v>1232</v>
      </c>
      <c r="F460" s="164" t="s">
        <v>1233</v>
      </c>
      <c r="G460" s="165" t="s">
        <v>919</v>
      </c>
      <c r="H460" s="166">
        <v>0.108</v>
      </c>
      <c r="I460" s="167"/>
      <c r="J460" s="168">
        <f>ROUND(I460*H460,2)</f>
        <v>0</v>
      </c>
      <c r="K460" s="164" t="s">
        <v>566</v>
      </c>
      <c r="L460" s="35"/>
      <c r="M460" s="169" t="s">
        <v>385</v>
      </c>
      <c r="N460" s="170" t="s">
        <v>408</v>
      </c>
      <c r="O460" s="36"/>
      <c r="P460" s="171">
        <f>O460*H460</f>
        <v>0</v>
      </c>
      <c r="Q460" s="171">
        <v>0</v>
      </c>
      <c r="R460" s="171">
        <f>Q460*H460</f>
        <v>0</v>
      </c>
      <c r="S460" s="171">
        <v>0</v>
      </c>
      <c r="T460" s="172">
        <f>S460*H460</f>
        <v>0</v>
      </c>
      <c r="AR460" s="18" t="s">
        <v>657</v>
      </c>
      <c r="AT460" s="18" t="s">
        <v>562</v>
      </c>
      <c r="AU460" s="18" t="s">
        <v>445</v>
      </c>
      <c r="AY460" s="18" t="s">
        <v>560</v>
      </c>
      <c r="BE460" s="173">
        <f>IF(N460="základní",J460,0)</f>
        <v>0</v>
      </c>
      <c r="BF460" s="173">
        <f>IF(N460="snížená",J460,0)</f>
        <v>0</v>
      </c>
      <c r="BG460" s="173">
        <f>IF(N460="zákl. přenesená",J460,0)</f>
        <v>0</v>
      </c>
      <c r="BH460" s="173">
        <f>IF(N460="sníž. přenesená",J460,0)</f>
        <v>0</v>
      </c>
      <c r="BI460" s="173">
        <f>IF(N460="nulová",J460,0)</f>
        <v>0</v>
      </c>
      <c r="BJ460" s="18" t="s">
        <v>387</v>
      </c>
      <c r="BK460" s="173">
        <f>ROUND(I460*H460,2)</f>
        <v>0</v>
      </c>
      <c r="BL460" s="18" t="s">
        <v>657</v>
      </c>
      <c r="BM460" s="18" t="s">
        <v>1234</v>
      </c>
    </row>
    <row r="461" spans="2:65" s="1" customFormat="1" ht="40.15" customHeight="1" x14ac:dyDescent="0.25">
      <c r="B461" s="35"/>
      <c r="D461" s="174" t="s">
        <v>569</v>
      </c>
      <c r="F461" s="175" t="s">
        <v>1235</v>
      </c>
      <c r="I461" s="135"/>
      <c r="L461" s="35"/>
      <c r="M461" s="65"/>
      <c r="N461" s="36"/>
      <c r="O461" s="36"/>
      <c r="P461" s="36"/>
      <c r="Q461" s="36"/>
      <c r="R461" s="36"/>
      <c r="S461" s="36"/>
      <c r="T461" s="66"/>
      <c r="AT461" s="18" t="s">
        <v>569</v>
      </c>
      <c r="AU461" s="18" t="s">
        <v>445</v>
      </c>
    </row>
    <row r="462" spans="2:65" s="10" customFormat="1" ht="29.85" customHeight="1" x14ac:dyDescent="0.3">
      <c r="B462" s="147"/>
      <c r="D462" s="158" t="s">
        <v>436</v>
      </c>
      <c r="E462" s="159" t="s">
        <v>1236</v>
      </c>
      <c r="F462" s="159" t="s">
        <v>1237</v>
      </c>
      <c r="I462" s="150"/>
      <c r="J462" s="160">
        <f>BK462</f>
        <v>0</v>
      </c>
      <c r="L462" s="147"/>
      <c r="M462" s="152"/>
      <c r="N462" s="153"/>
      <c r="O462" s="153"/>
      <c r="P462" s="154">
        <f>SUM(P463:P535)</f>
        <v>0</v>
      </c>
      <c r="Q462" s="153"/>
      <c r="R462" s="154">
        <f>SUM(R463:R535)</f>
        <v>1.71958978</v>
      </c>
      <c r="S462" s="153"/>
      <c r="T462" s="155">
        <f>SUM(T463:T535)</f>
        <v>0.88860449999999991</v>
      </c>
      <c r="AR462" s="148" t="s">
        <v>445</v>
      </c>
      <c r="AT462" s="156" t="s">
        <v>436</v>
      </c>
      <c r="AU462" s="156" t="s">
        <v>387</v>
      </c>
      <c r="AY462" s="148" t="s">
        <v>560</v>
      </c>
      <c r="BK462" s="157">
        <f>SUM(BK463:BK535)</f>
        <v>0</v>
      </c>
    </row>
    <row r="463" spans="2:65" s="1" customFormat="1" ht="20.45" customHeight="1" x14ac:dyDescent="0.25">
      <c r="B463" s="161"/>
      <c r="C463" s="162" t="s">
        <v>1238</v>
      </c>
      <c r="D463" s="162" t="s">
        <v>562</v>
      </c>
      <c r="E463" s="163" t="s">
        <v>1239</v>
      </c>
      <c r="F463" s="164" t="s">
        <v>1240</v>
      </c>
      <c r="G463" s="165" t="s">
        <v>672</v>
      </c>
      <c r="H463" s="166">
        <v>34</v>
      </c>
      <c r="I463" s="167"/>
      <c r="J463" s="168">
        <f>ROUND(I463*H463,2)</f>
        <v>0</v>
      </c>
      <c r="K463" s="164" t="s">
        <v>385</v>
      </c>
      <c r="L463" s="35"/>
      <c r="M463" s="169" t="s">
        <v>385</v>
      </c>
      <c r="N463" s="170" t="s">
        <v>408</v>
      </c>
      <c r="O463" s="36"/>
      <c r="P463" s="171">
        <f>O463*H463</f>
        <v>0</v>
      </c>
      <c r="Q463" s="171">
        <v>0</v>
      </c>
      <c r="R463" s="171">
        <f>Q463*H463</f>
        <v>0</v>
      </c>
      <c r="S463" s="171">
        <v>1.7600000000000001E-3</v>
      </c>
      <c r="T463" s="172">
        <f>S463*H463</f>
        <v>5.9840000000000004E-2</v>
      </c>
      <c r="AR463" s="18" t="s">
        <v>657</v>
      </c>
      <c r="AT463" s="18" t="s">
        <v>562</v>
      </c>
      <c r="AU463" s="18" t="s">
        <v>445</v>
      </c>
      <c r="AY463" s="18" t="s">
        <v>560</v>
      </c>
      <c r="BE463" s="173">
        <f>IF(N463="základní",J463,0)</f>
        <v>0</v>
      </c>
      <c r="BF463" s="173">
        <f>IF(N463="snížená",J463,0)</f>
        <v>0</v>
      </c>
      <c r="BG463" s="173">
        <f>IF(N463="zákl. přenesená",J463,0)</f>
        <v>0</v>
      </c>
      <c r="BH463" s="173">
        <f>IF(N463="sníž. přenesená",J463,0)</f>
        <v>0</v>
      </c>
      <c r="BI463" s="173">
        <f>IF(N463="nulová",J463,0)</f>
        <v>0</v>
      </c>
      <c r="BJ463" s="18" t="s">
        <v>387</v>
      </c>
      <c r="BK463" s="173">
        <f>ROUND(I463*H463,2)</f>
        <v>0</v>
      </c>
      <c r="BL463" s="18" t="s">
        <v>657</v>
      </c>
      <c r="BM463" s="18" t="s">
        <v>1241</v>
      </c>
    </row>
    <row r="464" spans="2:65" s="11" customFormat="1" ht="20.45" customHeight="1" x14ac:dyDescent="0.25">
      <c r="B464" s="176"/>
      <c r="D464" s="177" t="s">
        <v>571</v>
      </c>
      <c r="E464" s="178" t="s">
        <v>385</v>
      </c>
      <c r="F464" s="179" t="s">
        <v>1242</v>
      </c>
      <c r="H464" s="180">
        <v>34</v>
      </c>
      <c r="I464" s="181"/>
      <c r="L464" s="176"/>
      <c r="M464" s="182"/>
      <c r="N464" s="183"/>
      <c r="O464" s="183"/>
      <c r="P464" s="183"/>
      <c r="Q464" s="183"/>
      <c r="R464" s="183"/>
      <c r="S464" s="183"/>
      <c r="T464" s="184"/>
      <c r="AT464" s="185" t="s">
        <v>571</v>
      </c>
      <c r="AU464" s="185" t="s">
        <v>445</v>
      </c>
      <c r="AV464" s="11" t="s">
        <v>445</v>
      </c>
      <c r="AW464" s="11" t="s">
        <v>401</v>
      </c>
      <c r="AX464" s="11" t="s">
        <v>387</v>
      </c>
      <c r="AY464" s="185" t="s">
        <v>560</v>
      </c>
    </row>
    <row r="465" spans="2:65" s="1" customFormat="1" ht="20.45" customHeight="1" x14ac:dyDescent="0.25">
      <c r="B465" s="161"/>
      <c r="C465" s="162" t="s">
        <v>1243</v>
      </c>
      <c r="D465" s="162" t="s">
        <v>562</v>
      </c>
      <c r="E465" s="163" t="s">
        <v>1244</v>
      </c>
      <c r="F465" s="164" t="s">
        <v>1245</v>
      </c>
      <c r="G465" s="165" t="s">
        <v>672</v>
      </c>
      <c r="H465" s="166">
        <v>34</v>
      </c>
      <c r="I465" s="167"/>
      <c r="J465" s="168">
        <f>ROUND(I465*H465,2)</f>
        <v>0</v>
      </c>
      <c r="K465" s="164" t="s">
        <v>566</v>
      </c>
      <c r="L465" s="35"/>
      <c r="M465" s="169" t="s">
        <v>385</v>
      </c>
      <c r="N465" s="170" t="s">
        <v>408</v>
      </c>
      <c r="O465" s="36"/>
      <c r="P465" s="171">
        <f>O465*H465</f>
        <v>0</v>
      </c>
      <c r="Q465" s="171">
        <v>0</v>
      </c>
      <c r="R465" s="171">
        <f>Q465*H465</f>
        <v>0</v>
      </c>
      <c r="S465" s="171">
        <v>0</v>
      </c>
      <c r="T465" s="172">
        <f>S465*H465</f>
        <v>0</v>
      </c>
      <c r="AR465" s="18" t="s">
        <v>657</v>
      </c>
      <c r="AT465" s="18" t="s">
        <v>562</v>
      </c>
      <c r="AU465" s="18" t="s">
        <v>445</v>
      </c>
      <c r="AY465" s="18" t="s">
        <v>560</v>
      </c>
      <c r="BE465" s="173">
        <f>IF(N465="základní",J465,0)</f>
        <v>0</v>
      </c>
      <c r="BF465" s="173">
        <f>IF(N465="snížená",J465,0)</f>
        <v>0</v>
      </c>
      <c r="BG465" s="173">
        <f>IF(N465="zákl. přenesená",J465,0)</f>
        <v>0</v>
      </c>
      <c r="BH465" s="173">
        <f>IF(N465="sníž. přenesená",J465,0)</f>
        <v>0</v>
      </c>
      <c r="BI465" s="173">
        <f>IF(N465="nulová",J465,0)</f>
        <v>0</v>
      </c>
      <c r="BJ465" s="18" t="s">
        <v>387</v>
      </c>
      <c r="BK465" s="173">
        <f>ROUND(I465*H465,2)</f>
        <v>0</v>
      </c>
      <c r="BL465" s="18" t="s">
        <v>657</v>
      </c>
      <c r="BM465" s="18" t="s">
        <v>1246</v>
      </c>
    </row>
    <row r="466" spans="2:65" s="1" customFormat="1" ht="20.45" customHeight="1" x14ac:dyDescent="0.25">
      <c r="B466" s="35"/>
      <c r="D466" s="174" t="s">
        <v>569</v>
      </c>
      <c r="F466" s="175" t="s">
        <v>1247</v>
      </c>
      <c r="I466" s="135"/>
      <c r="L466" s="35"/>
      <c r="M466" s="65"/>
      <c r="N466" s="36"/>
      <c r="O466" s="36"/>
      <c r="P466" s="36"/>
      <c r="Q466" s="36"/>
      <c r="R466" s="36"/>
      <c r="S466" s="36"/>
      <c r="T466" s="66"/>
      <c r="AT466" s="18" t="s">
        <v>569</v>
      </c>
      <c r="AU466" s="18" t="s">
        <v>445</v>
      </c>
    </row>
    <row r="467" spans="2:65" s="11" customFormat="1" ht="20.45" customHeight="1" x14ac:dyDescent="0.25">
      <c r="B467" s="176"/>
      <c r="D467" s="177" t="s">
        <v>571</v>
      </c>
      <c r="E467" s="178" t="s">
        <v>385</v>
      </c>
      <c r="F467" s="179" t="s">
        <v>1242</v>
      </c>
      <c r="H467" s="180">
        <v>34</v>
      </c>
      <c r="I467" s="181"/>
      <c r="L467" s="176"/>
      <c r="M467" s="182"/>
      <c r="N467" s="183"/>
      <c r="O467" s="183"/>
      <c r="P467" s="183"/>
      <c r="Q467" s="183"/>
      <c r="R467" s="183"/>
      <c r="S467" s="183"/>
      <c r="T467" s="184"/>
      <c r="AT467" s="185" t="s">
        <v>571</v>
      </c>
      <c r="AU467" s="185" t="s">
        <v>445</v>
      </c>
      <c r="AV467" s="11" t="s">
        <v>445</v>
      </c>
      <c r="AW467" s="11" t="s">
        <v>401</v>
      </c>
      <c r="AX467" s="11" t="s">
        <v>387</v>
      </c>
      <c r="AY467" s="185" t="s">
        <v>560</v>
      </c>
    </row>
    <row r="468" spans="2:65" s="1" customFormat="1" ht="28.9" customHeight="1" x14ac:dyDescent="0.25">
      <c r="B468" s="161"/>
      <c r="C468" s="162" t="s">
        <v>1248</v>
      </c>
      <c r="D468" s="162" t="s">
        <v>562</v>
      </c>
      <c r="E468" s="163" t="s">
        <v>1249</v>
      </c>
      <c r="F468" s="164" t="s">
        <v>1250</v>
      </c>
      <c r="G468" s="165" t="s">
        <v>820</v>
      </c>
      <c r="H468" s="166">
        <v>7</v>
      </c>
      <c r="I468" s="167"/>
      <c r="J468" s="168">
        <f>ROUND(I468*H468,2)</f>
        <v>0</v>
      </c>
      <c r="K468" s="164" t="s">
        <v>385</v>
      </c>
      <c r="L468" s="35"/>
      <c r="M468" s="169" t="s">
        <v>385</v>
      </c>
      <c r="N468" s="170" t="s">
        <v>408</v>
      </c>
      <c r="O468" s="36"/>
      <c r="P468" s="171">
        <f>O468*H468</f>
        <v>0</v>
      </c>
      <c r="Q468" s="171">
        <v>0</v>
      </c>
      <c r="R468" s="171">
        <f>Q468*H468</f>
        <v>0</v>
      </c>
      <c r="S468" s="171">
        <v>9.0600000000000003E-3</v>
      </c>
      <c r="T468" s="172">
        <f>S468*H468</f>
        <v>6.3420000000000004E-2</v>
      </c>
      <c r="AR468" s="18" t="s">
        <v>657</v>
      </c>
      <c r="AT468" s="18" t="s">
        <v>562</v>
      </c>
      <c r="AU468" s="18" t="s">
        <v>445</v>
      </c>
      <c r="AY468" s="18" t="s">
        <v>560</v>
      </c>
      <c r="BE468" s="173">
        <f>IF(N468="základní",J468,0)</f>
        <v>0</v>
      </c>
      <c r="BF468" s="173">
        <f>IF(N468="snížená",J468,0)</f>
        <v>0</v>
      </c>
      <c r="BG468" s="173">
        <f>IF(N468="zákl. přenesená",J468,0)</f>
        <v>0</v>
      </c>
      <c r="BH468" s="173">
        <f>IF(N468="sníž. přenesená",J468,0)</f>
        <v>0</v>
      </c>
      <c r="BI468" s="173">
        <f>IF(N468="nulová",J468,0)</f>
        <v>0</v>
      </c>
      <c r="BJ468" s="18" t="s">
        <v>387</v>
      </c>
      <c r="BK468" s="173">
        <f>ROUND(I468*H468,2)</f>
        <v>0</v>
      </c>
      <c r="BL468" s="18" t="s">
        <v>657</v>
      </c>
      <c r="BM468" s="18" t="s">
        <v>1251</v>
      </c>
    </row>
    <row r="469" spans="2:65" s="1" customFormat="1" ht="28.9" customHeight="1" x14ac:dyDescent="0.25">
      <c r="B469" s="161"/>
      <c r="C469" s="162" t="s">
        <v>1252</v>
      </c>
      <c r="D469" s="162" t="s">
        <v>562</v>
      </c>
      <c r="E469" s="163" t="s">
        <v>1253</v>
      </c>
      <c r="F469" s="164" t="s">
        <v>1254</v>
      </c>
      <c r="G469" s="165" t="s">
        <v>820</v>
      </c>
      <c r="H469" s="166">
        <v>14</v>
      </c>
      <c r="I469" s="167"/>
      <c r="J469" s="168">
        <f>ROUND(I469*H469,2)</f>
        <v>0</v>
      </c>
      <c r="K469" s="164" t="s">
        <v>385</v>
      </c>
      <c r="L469" s="35"/>
      <c r="M469" s="169" t="s">
        <v>385</v>
      </c>
      <c r="N469" s="170" t="s">
        <v>408</v>
      </c>
      <c r="O469" s="36"/>
      <c r="P469" s="171">
        <f>O469*H469</f>
        <v>0</v>
      </c>
      <c r="Q469" s="171">
        <v>0</v>
      </c>
      <c r="R469" s="171">
        <f>Q469*H469</f>
        <v>0</v>
      </c>
      <c r="S469" s="171">
        <v>9.0600000000000003E-3</v>
      </c>
      <c r="T469" s="172">
        <f>S469*H469</f>
        <v>0.12684000000000001</v>
      </c>
      <c r="AR469" s="18" t="s">
        <v>657</v>
      </c>
      <c r="AT469" s="18" t="s">
        <v>562</v>
      </c>
      <c r="AU469" s="18" t="s">
        <v>445</v>
      </c>
      <c r="AY469" s="18" t="s">
        <v>560</v>
      </c>
      <c r="BE469" s="173">
        <f>IF(N469="základní",J469,0)</f>
        <v>0</v>
      </c>
      <c r="BF469" s="173">
        <f>IF(N469="snížená",J469,0)</f>
        <v>0</v>
      </c>
      <c r="BG469" s="173">
        <f>IF(N469="zákl. přenesená",J469,0)</f>
        <v>0</v>
      </c>
      <c r="BH469" s="173">
        <f>IF(N469="sníž. přenesená",J469,0)</f>
        <v>0</v>
      </c>
      <c r="BI469" s="173">
        <f>IF(N469="nulová",J469,0)</f>
        <v>0</v>
      </c>
      <c r="BJ469" s="18" t="s">
        <v>387</v>
      </c>
      <c r="BK469" s="173">
        <f>ROUND(I469*H469,2)</f>
        <v>0</v>
      </c>
      <c r="BL469" s="18" t="s">
        <v>657</v>
      </c>
      <c r="BM469" s="18" t="s">
        <v>1255</v>
      </c>
    </row>
    <row r="470" spans="2:65" s="1" customFormat="1" ht="20.45" customHeight="1" x14ac:dyDescent="0.25">
      <c r="B470" s="161"/>
      <c r="C470" s="162" t="s">
        <v>1256</v>
      </c>
      <c r="D470" s="162" t="s">
        <v>562</v>
      </c>
      <c r="E470" s="163" t="s">
        <v>1257</v>
      </c>
      <c r="F470" s="164" t="s">
        <v>1258</v>
      </c>
      <c r="G470" s="165" t="s">
        <v>672</v>
      </c>
      <c r="H470" s="166">
        <v>3.85</v>
      </c>
      <c r="I470" s="167"/>
      <c r="J470" s="168">
        <f>ROUND(I470*H470,2)</f>
        <v>0</v>
      </c>
      <c r="K470" s="164" t="s">
        <v>566</v>
      </c>
      <c r="L470" s="35"/>
      <c r="M470" s="169" t="s">
        <v>385</v>
      </c>
      <c r="N470" s="170" t="s">
        <v>408</v>
      </c>
      <c r="O470" s="36"/>
      <c r="P470" s="171">
        <f>O470*H470</f>
        <v>0</v>
      </c>
      <c r="Q470" s="171">
        <v>0</v>
      </c>
      <c r="R470" s="171">
        <f>Q470*H470</f>
        <v>0</v>
      </c>
      <c r="S470" s="171">
        <v>1.6999999999999999E-3</v>
      </c>
      <c r="T470" s="172">
        <f>S470*H470</f>
        <v>6.5449999999999996E-3</v>
      </c>
      <c r="AR470" s="18" t="s">
        <v>657</v>
      </c>
      <c r="AT470" s="18" t="s">
        <v>562</v>
      </c>
      <c r="AU470" s="18" t="s">
        <v>445</v>
      </c>
      <c r="AY470" s="18" t="s">
        <v>560</v>
      </c>
      <c r="BE470" s="173">
        <f>IF(N470="základní",J470,0)</f>
        <v>0</v>
      </c>
      <c r="BF470" s="173">
        <f>IF(N470="snížená",J470,0)</f>
        <v>0</v>
      </c>
      <c r="BG470" s="173">
        <f>IF(N470="zákl. přenesená",J470,0)</f>
        <v>0</v>
      </c>
      <c r="BH470" s="173">
        <f>IF(N470="sníž. přenesená",J470,0)</f>
        <v>0</v>
      </c>
      <c r="BI470" s="173">
        <f>IF(N470="nulová",J470,0)</f>
        <v>0</v>
      </c>
      <c r="BJ470" s="18" t="s">
        <v>387</v>
      </c>
      <c r="BK470" s="173">
        <f>ROUND(I470*H470,2)</f>
        <v>0</v>
      </c>
      <c r="BL470" s="18" t="s">
        <v>657</v>
      </c>
      <c r="BM470" s="18" t="s">
        <v>1259</v>
      </c>
    </row>
    <row r="471" spans="2:65" s="1" customFormat="1" ht="20.45" customHeight="1" x14ac:dyDescent="0.25">
      <c r="B471" s="35"/>
      <c r="D471" s="177" t="s">
        <v>569</v>
      </c>
      <c r="F471" s="224" t="s">
        <v>1260</v>
      </c>
      <c r="I471" s="135"/>
      <c r="L471" s="35"/>
      <c r="M471" s="65"/>
      <c r="N471" s="36"/>
      <c r="O471" s="36"/>
      <c r="P471" s="36"/>
      <c r="Q471" s="36"/>
      <c r="R471" s="36"/>
      <c r="S471" s="36"/>
      <c r="T471" s="66"/>
      <c r="AT471" s="18" t="s">
        <v>569</v>
      </c>
      <c r="AU471" s="18" t="s">
        <v>445</v>
      </c>
    </row>
    <row r="472" spans="2:65" s="1" customFormat="1" ht="20.45" customHeight="1" x14ac:dyDescent="0.25">
      <c r="B472" s="161"/>
      <c r="C472" s="162" t="s">
        <v>1261</v>
      </c>
      <c r="D472" s="162" t="s">
        <v>562</v>
      </c>
      <c r="E472" s="163" t="s">
        <v>1262</v>
      </c>
      <c r="F472" s="164" t="s">
        <v>1263</v>
      </c>
      <c r="G472" s="165" t="s">
        <v>672</v>
      </c>
      <c r="H472" s="166">
        <v>40.5</v>
      </c>
      <c r="I472" s="167"/>
      <c r="J472" s="168">
        <f>ROUND(I472*H472,2)</f>
        <v>0</v>
      </c>
      <c r="K472" s="164" t="s">
        <v>566</v>
      </c>
      <c r="L472" s="35"/>
      <c r="M472" s="169" t="s">
        <v>385</v>
      </c>
      <c r="N472" s="170" t="s">
        <v>408</v>
      </c>
      <c r="O472" s="36"/>
      <c r="P472" s="171">
        <f>O472*H472</f>
        <v>0</v>
      </c>
      <c r="Q472" s="171">
        <v>0</v>
      </c>
      <c r="R472" s="171">
        <f>Q472*H472</f>
        <v>0</v>
      </c>
      <c r="S472" s="171">
        <v>1.91E-3</v>
      </c>
      <c r="T472" s="172">
        <f>S472*H472</f>
        <v>7.7355000000000007E-2</v>
      </c>
      <c r="AR472" s="18" t="s">
        <v>657</v>
      </c>
      <c r="AT472" s="18" t="s">
        <v>562</v>
      </c>
      <c r="AU472" s="18" t="s">
        <v>445</v>
      </c>
      <c r="AY472" s="18" t="s">
        <v>560</v>
      </c>
      <c r="BE472" s="173">
        <f>IF(N472="základní",J472,0)</f>
        <v>0</v>
      </c>
      <c r="BF472" s="173">
        <f>IF(N472="snížená",J472,0)</f>
        <v>0</v>
      </c>
      <c r="BG472" s="173">
        <f>IF(N472="zákl. přenesená",J472,0)</f>
        <v>0</v>
      </c>
      <c r="BH472" s="173">
        <f>IF(N472="sníž. přenesená",J472,0)</f>
        <v>0</v>
      </c>
      <c r="BI472" s="173">
        <f>IF(N472="nulová",J472,0)</f>
        <v>0</v>
      </c>
      <c r="BJ472" s="18" t="s">
        <v>387</v>
      </c>
      <c r="BK472" s="173">
        <f>ROUND(I472*H472,2)</f>
        <v>0</v>
      </c>
      <c r="BL472" s="18" t="s">
        <v>657</v>
      </c>
      <c r="BM472" s="18" t="s">
        <v>1264</v>
      </c>
    </row>
    <row r="473" spans="2:65" s="1" customFormat="1" ht="28.9" customHeight="1" x14ac:dyDescent="0.25">
      <c r="B473" s="35"/>
      <c r="D473" s="174" t="s">
        <v>569</v>
      </c>
      <c r="F473" s="175" t="s">
        <v>1265</v>
      </c>
      <c r="I473" s="135"/>
      <c r="L473" s="35"/>
      <c r="M473" s="65"/>
      <c r="N473" s="36"/>
      <c r="O473" s="36"/>
      <c r="P473" s="36"/>
      <c r="Q473" s="36"/>
      <c r="R473" s="36"/>
      <c r="S473" s="36"/>
      <c r="T473" s="66"/>
      <c r="AT473" s="18" t="s">
        <v>569</v>
      </c>
      <c r="AU473" s="18" t="s">
        <v>445</v>
      </c>
    </row>
    <row r="474" spans="2:65" s="11" customFormat="1" ht="20.45" customHeight="1" x14ac:dyDescent="0.25">
      <c r="B474" s="176"/>
      <c r="D474" s="174" t="s">
        <v>571</v>
      </c>
      <c r="E474" s="185" t="s">
        <v>385</v>
      </c>
      <c r="F474" s="186" t="s">
        <v>1266</v>
      </c>
      <c r="H474" s="187">
        <v>12.5</v>
      </c>
      <c r="I474" s="181"/>
      <c r="L474" s="176"/>
      <c r="M474" s="182"/>
      <c r="N474" s="183"/>
      <c r="O474" s="183"/>
      <c r="P474" s="183"/>
      <c r="Q474" s="183"/>
      <c r="R474" s="183"/>
      <c r="S474" s="183"/>
      <c r="T474" s="184"/>
      <c r="AT474" s="185" t="s">
        <v>571</v>
      </c>
      <c r="AU474" s="185" t="s">
        <v>445</v>
      </c>
      <c r="AV474" s="11" t="s">
        <v>445</v>
      </c>
      <c r="AW474" s="11" t="s">
        <v>401</v>
      </c>
      <c r="AX474" s="11" t="s">
        <v>437</v>
      </c>
      <c r="AY474" s="185" t="s">
        <v>560</v>
      </c>
    </row>
    <row r="475" spans="2:65" s="11" customFormat="1" ht="20.45" customHeight="1" x14ac:dyDescent="0.25">
      <c r="B475" s="176"/>
      <c r="D475" s="174" t="s">
        <v>571</v>
      </c>
      <c r="E475" s="185" t="s">
        <v>385</v>
      </c>
      <c r="F475" s="186" t="s">
        <v>1267</v>
      </c>
      <c r="H475" s="187">
        <v>11</v>
      </c>
      <c r="I475" s="181"/>
      <c r="L475" s="176"/>
      <c r="M475" s="182"/>
      <c r="N475" s="183"/>
      <c r="O475" s="183"/>
      <c r="P475" s="183"/>
      <c r="Q475" s="183"/>
      <c r="R475" s="183"/>
      <c r="S475" s="183"/>
      <c r="T475" s="184"/>
      <c r="AT475" s="185" t="s">
        <v>571</v>
      </c>
      <c r="AU475" s="185" t="s">
        <v>445</v>
      </c>
      <c r="AV475" s="11" t="s">
        <v>445</v>
      </c>
      <c r="AW475" s="11" t="s">
        <v>401</v>
      </c>
      <c r="AX475" s="11" t="s">
        <v>437</v>
      </c>
      <c r="AY475" s="185" t="s">
        <v>560</v>
      </c>
    </row>
    <row r="476" spans="2:65" s="11" customFormat="1" ht="20.45" customHeight="1" x14ac:dyDescent="0.25">
      <c r="B476" s="176"/>
      <c r="D476" s="174" t="s">
        <v>571</v>
      </c>
      <c r="E476" s="185" t="s">
        <v>385</v>
      </c>
      <c r="F476" s="186" t="s">
        <v>1268</v>
      </c>
      <c r="H476" s="187">
        <v>17</v>
      </c>
      <c r="I476" s="181"/>
      <c r="L476" s="176"/>
      <c r="M476" s="182"/>
      <c r="N476" s="183"/>
      <c r="O476" s="183"/>
      <c r="P476" s="183"/>
      <c r="Q476" s="183"/>
      <c r="R476" s="183"/>
      <c r="S476" s="183"/>
      <c r="T476" s="184"/>
      <c r="AT476" s="185" t="s">
        <v>571</v>
      </c>
      <c r="AU476" s="185" t="s">
        <v>445</v>
      </c>
      <c r="AV476" s="11" t="s">
        <v>445</v>
      </c>
      <c r="AW476" s="11" t="s">
        <v>401</v>
      </c>
      <c r="AX476" s="11" t="s">
        <v>437</v>
      </c>
      <c r="AY476" s="185" t="s">
        <v>560</v>
      </c>
    </row>
    <row r="477" spans="2:65" s="14" customFormat="1" ht="20.45" customHeight="1" x14ac:dyDescent="0.25">
      <c r="B477" s="215"/>
      <c r="D477" s="177" t="s">
        <v>571</v>
      </c>
      <c r="E477" s="216" t="s">
        <v>385</v>
      </c>
      <c r="F477" s="217" t="s">
        <v>685</v>
      </c>
      <c r="H477" s="218">
        <v>40.5</v>
      </c>
      <c r="I477" s="219"/>
      <c r="L477" s="215"/>
      <c r="M477" s="220"/>
      <c r="N477" s="221"/>
      <c r="O477" s="221"/>
      <c r="P477" s="221"/>
      <c r="Q477" s="221"/>
      <c r="R477" s="221"/>
      <c r="S477" s="221"/>
      <c r="T477" s="222"/>
      <c r="AT477" s="223" t="s">
        <v>571</v>
      </c>
      <c r="AU477" s="223" t="s">
        <v>445</v>
      </c>
      <c r="AV477" s="14" t="s">
        <v>567</v>
      </c>
      <c r="AW477" s="14" t="s">
        <v>401</v>
      </c>
      <c r="AX477" s="14" t="s">
        <v>387</v>
      </c>
      <c r="AY477" s="223" t="s">
        <v>560</v>
      </c>
    </row>
    <row r="478" spans="2:65" s="1" customFormat="1" ht="20.45" customHeight="1" x14ac:dyDescent="0.25">
      <c r="B478" s="161"/>
      <c r="C478" s="162" t="s">
        <v>1269</v>
      </c>
      <c r="D478" s="162" t="s">
        <v>562</v>
      </c>
      <c r="E478" s="163" t="s">
        <v>1270</v>
      </c>
      <c r="F478" s="164" t="s">
        <v>1271</v>
      </c>
      <c r="G478" s="165" t="s">
        <v>672</v>
      </c>
      <c r="H478" s="166">
        <v>77.099999999999994</v>
      </c>
      <c r="I478" s="167"/>
      <c r="J478" s="168">
        <f>ROUND(I478*H478,2)</f>
        <v>0</v>
      </c>
      <c r="K478" s="164" t="s">
        <v>566</v>
      </c>
      <c r="L478" s="35"/>
      <c r="M478" s="169" t="s">
        <v>385</v>
      </c>
      <c r="N478" s="170" t="s">
        <v>408</v>
      </c>
      <c r="O478" s="36"/>
      <c r="P478" s="171">
        <f>O478*H478</f>
        <v>0</v>
      </c>
      <c r="Q478" s="171">
        <v>0</v>
      </c>
      <c r="R478" s="171">
        <f>Q478*H478</f>
        <v>0</v>
      </c>
      <c r="S478" s="171">
        <v>1.67E-3</v>
      </c>
      <c r="T478" s="172">
        <f>S478*H478</f>
        <v>0.12875699999999998</v>
      </c>
      <c r="AR478" s="18" t="s">
        <v>657</v>
      </c>
      <c r="AT478" s="18" t="s">
        <v>562</v>
      </c>
      <c r="AU478" s="18" t="s">
        <v>445</v>
      </c>
      <c r="AY478" s="18" t="s">
        <v>560</v>
      </c>
      <c r="BE478" s="173">
        <f>IF(N478="základní",J478,0)</f>
        <v>0</v>
      </c>
      <c r="BF478" s="173">
        <f>IF(N478="snížená",J478,0)</f>
        <v>0</v>
      </c>
      <c r="BG478" s="173">
        <f>IF(N478="zákl. přenesená",J478,0)</f>
        <v>0</v>
      </c>
      <c r="BH478" s="173">
        <f>IF(N478="sníž. přenesená",J478,0)</f>
        <v>0</v>
      </c>
      <c r="BI478" s="173">
        <f>IF(N478="nulová",J478,0)</f>
        <v>0</v>
      </c>
      <c r="BJ478" s="18" t="s">
        <v>387</v>
      </c>
      <c r="BK478" s="173">
        <f>ROUND(I478*H478,2)</f>
        <v>0</v>
      </c>
      <c r="BL478" s="18" t="s">
        <v>657</v>
      </c>
      <c r="BM478" s="18" t="s">
        <v>1272</v>
      </c>
    </row>
    <row r="479" spans="2:65" s="1" customFormat="1" ht="20.45" customHeight="1" x14ac:dyDescent="0.25">
      <c r="B479" s="35"/>
      <c r="D479" s="174" t="s">
        <v>569</v>
      </c>
      <c r="F479" s="175" t="s">
        <v>1273</v>
      </c>
      <c r="I479" s="135"/>
      <c r="L479" s="35"/>
      <c r="M479" s="65"/>
      <c r="N479" s="36"/>
      <c r="O479" s="36"/>
      <c r="P479" s="36"/>
      <c r="Q479" s="36"/>
      <c r="R479" s="36"/>
      <c r="S479" s="36"/>
      <c r="T479" s="66"/>
      <c r="AT479" s="18" t="s">
        <v>569</v>
      </c>
      <c r="AU479" s="18" t="s">
        <v>445</v>
      </c>
    </row>
    <row r="480" spans="2:65" s="11" customFormat="1" ht="20.45" customHeight="1" x14ac:dyDescent="0.25">
      <c r="B480" s="176"/>
      <c r="D480" s="174" t="s">
        <v>571</v>
      </c>
      <c r="E480" s="185" t="s">
        <v>385</v>
      </c>
      <c r="F480" s="186" t="s">
        <v>1274</v>
      </c>
      <c r="H480" s="187">
        <v>5.85</v>
      </c>
      <c r="I480" s="181"/>
      <c r="L480" s="176"/>
      <c r="M480" s="182"/>
      <c r="N480" s="183"/>
      <c r="O480" s="183"/>
      <c r="P480" s="183"/>
      <c r="Q480" s="183"/>
      <c r="R480" s="183"/>
      <c r="S480" s="183"/>
      <c r="T480" s="184"/>
      <c r="AT480" s="185" t="s">
        <v>571</v>
      </c>
      <c r="AU480" s="185" t="s">
        <v>445</v>
      </c>
      <c r="AV480" s="11" t="s">
        <v>445</v>
      </c>
      <c r="AW480" s="11" t="s">
        <v>401</v>
      </c>
      <c r="AX480" s="11" t="s">
        <v>437</v>
      </c>
      <c r="AY480" s="185" t="s">
        <v>560</v>
      </c>
    </row>
    <row r="481" spans="2:65" s="11" customFormat="1" ht="20.45" customHeight="1" x14ac:dyDescent="0.25">
      <c r="B481" s="176"/>
      <c r="D481" s="174" t="s">
        <v>571</v>
      </c>
      <c r="E481" s="185" t="s">
        <v>385</v>
      </c>
      <c r="F481" s="186" t="s">
        <v>1275</v>
      </c>
      <c r="H481" s="187">
        <v>71.25</v>
      </c>
      <c r="I481" s="181"/>
      <c r="L481" s="176"/>
      <c r="M481" s="182"/>
      <c r="N481" s="183"/>
      <c r="O481" s="183"/>
      <c r="P481" s="183"/>
      <c r="Q481" s="183"/>
      <c r="R481" s="183"/>
      <c r="S481" s="183"/>
      <c r="T481" s="184"/>
      <c r="AT481" s="185" t="s">
        <v>571</v>
      </c>
      <c r="AU481" s="185" t="s">
        <v>445</v>
      </c>
      <c r="AV481" s="11" t="s">
        <v>445</v>
      </c>
      <c r="AW481" s="11" t="s">
        <v>401</v>
      </c>
      <c r="AX481" s="11" t="s">
        <v>437</v>
      </c>
      <c r="AY481" s="185" t="s">
        <v>560</v>
      </c>
    </row>
    <row r="482" spans="2:65" s="14" customFormat="1" ht="20.45" customHeight="1" x14ac:dyDescent="0.25">
      <c r="B482" s="215"/>
      <c r="D482" s="177" t="s">
        <v>571</v>
      </c>
      <c r="E482" s="216" t="s">
        <v>457</v>
      </c>
      <c r="F482" s="217" t="s">
        <v>685</v>
      </c>
      <c r="H482" s="218">
        <v>77.099999999999994</v>
      </c>
      <c r="I482" s="219"/>
      <c r="L482" s="215"/>
      <c r="M482" s="220"/>
      <c r="N482" s="221"/>
      <c r="O482" s="221"/>
      <c r="P482" s="221"/>
      <c r="Q482" s="221"/>
      <c r="R482" s="221"/>
      <c r="S482" s="221"/>
      <c r="T482" s="222"/>
      <c r="AT482" s="223" t="s">
        <v>571</v>
      </c>
      <c r="AU482" s="223" t="s">
        <v>445</v>
      </c>
      <c r="AV482" s="14" t="s">
        <v>567</v>
      </c>
      <c r="AW482" s="14" t="s">
        <v>401</v>
      </c>
      <c r="AX482" s="14" t="s">
        <v>387</v>
      </c>
      <c r="AY482" s="223" t="s">
        <v>560</v>
      </c>
    </row>
    <row r="483" spans="2:65" s="1" customFormat="1" ht="20.45" customHeight="1" x14ac:dyDescent="0.25">
      <c r="B483" s="161"/>
      <c r="C483" s="162" t="s">
        <v>1276</v>
      </c>
      <c r="D483" s="162" t="s">
        <v>562</v>
      </c>
      <c r="E483" s="163" t="s">
        <v>1277</v>
      </c>
      <c r="F483" s="164" t="s">
        <v>1278</v>
      </c>
      <c r="G483" s="165" t="s">
        <v>672</v>
      </c>
      <c r="H483" s="166">
        <v>30</v>
      </c>
      <c r="I483" s="167"/>
      <c r="J483" s="168">
        <f>ROUND(I483*H483,2)</f>
        <v>0</v>
      </c>
      <c r="K483" s="164" t="s">
        <v>566</v>
      </c>
      <c r="L483" s="35"/>
      <c r="M483" s="169" t="s">
        <v>385</v>
      </c>
      <c r="N483" s="170" t="s">
        <v>408</v>
      </c>
      <c r="O483" s="36"/>
      <c r="P483" s="171">
        <f>O483*H483</f>
        <v>0</v>
      </c>
      <c r="Q483" s="171">
        <v>0</v>
      </c>
      <c r="R483" s="171">
        <f>Q483*H483</f>
        <v>0</v>
      </c>
      <c r="S483" s="171">
        <v>2.2300000000000002E-3</v>
      </c>
      <c r="T483" s="172">
        <f>S483*H483</f>
        <v>6.6900000000000001E-2</v>
      </c>
      <c r="AR483" s="18" t="s">
        <v>657</v>
      </c>
      <c r="AT483" s="18" t="s">
        <v>562</v>
      </c>
      <c r="AU483" s="18" t="s">
        <v>445</v>
      </c>
      <c r="AY483" s="18" t="s">
        <v>560</v>
      </c>
      <c r="BE483" s="173">
        <f>IF(N483="základní",J483,0)</f>
        <v>0</v>
      </c>
      <c r="BF483" s="173">
        <f>IF(N483="snížená",J483,0)</f>
        <v>0</v>
      </c>
      <c r="BG483" s="173">
        <f>IF(N483="zákl. přenesená",J483,0)</f>
        <v>0</v>
      </c>
      <c r="BH483" s="173">
        <f>IF(N483="sníž. přenesená",J483,0)</f>
        <v>0</v>
      </c>
      <c r="BI483" s="173">
        <f>IF(N483="nulová",J483,0)</f>
        <v>0</v>
      </c>
      <c r="BJ483" s="18" t="s">
        <v>387</v>
      </c>
      <c r="BK483" s="173">
        <f>ROUND(I483*H483,2)</f>
        <v>0</v>
      </c>
      <c r="BL483" s="18" t="s">
        <v>657</v>
      </c>
      <c r="BM483" s="18" t="s">
        <v>1279</v>
      </c>
    </row>
    <row r="484" spans="2:65" s="1" customFormat="1" ht="20.45" customHeight="1" x14ac:dyDescent="0.25">
      <c r="B484" s="35"/>
      <c r="D484" s="174" t="s">
        <v>569</v>
      </c>
      <c r="F484" s="175" t="s">
        <v>1280</v>
      </c>
      <c r="I484" s="135"/>
      <c r="L484" s="35"/>
      <c r="M484" s="65"/>
      <c r="N484" s="36"/>
      <c r="O484" s="36"/>
      <c r="P484" s="36"/>
      <c r="Q484" s="36"/>
      <c r="R484" s="36"/>
      <c r="S484" s="36"/>
      <c r="T484" s="66"/>
      <c r="AT484" s="18" t="s">
        <v>569</v>
      </c>
      <c r="AU484" s="18" t="s">
        <v>445</v>
      </c>
    </row>
    <row r="485" spans="2:65" s="11" customFormat="1" ht="20.45" customHeight="1" x14ac:dyDescent="0.25">
      <c r="B485" s="176"/>
      <c r="D485" s="177" t="s">
        <v>571</v>
      </c>
      <c r="E485" s="178" t="s">
        <v>385</v>
      </c>
      <c r="F485" s="179" t="s">
        <v>1281</v>
      </c>
      <c r="H485" s="180">
        <v>30</v>
      </c>
      <c r="I485" s="181"/>
      <c r="L485" s="176"/>
      <c r="M485" s="182"/>
      <c r="N485" s="183"/>
      <c r="O485" s="183"/>
      <c r="P485" s="183"/>
      <c r="Q485" s="183"/>
      <c r="R485" s="183"/>
      <c r="S485" s="183"/>
      <c r="T485" s="184"/>
      <c r="AT485" s="185" t="s">
        <v>571</v>
      </c>
      <c r="AU485" s="185" t="s">
        <v>445</v>
      </c>
      <c r="AV485" s="11" t="s">
        <v>445</v>
      </c>
      <c r="AW485" s="11" t="s">
        <v>401</v>
      </c>
      <c r="AX485" s="11" t="s">
        <v>387</v>
      </c>
      <c r="AY485" s="185" t="s">
        <v>560</v>
      </c>
    </row>
    <row r="486" spans="2:65" s="1" customFormat="1" ht="20.45" customHeight="1" x14ac:dyDescent="0.25">
      <c r="B486" s="161"/>
      <c r="C486" s="162" t="s">
        <v>1282</v>
      </c>
      <c r="D486" s="162" t="s">
        <v>562</v>
      </c>
      <c r="E486" s="163" t="s">
        <v>1283</v>
      </c>
      <c r="F486" s="164" t="s">
        <v>1284</v>
      </c>
      <c r="G486" s="165" t="s">
        <v>672</v>
      </c>
      <c r="H486" s="166">
        <v>186.85</v>
      </c>
      <c r="I486" s="167"/>
      <c r="J486" s="168">
        <f>ROUND(I486*H486,2)</f>
        <v>0</v>
      </c>
      <c r="K486" s="164" t="s">
        <v>566</v>
      </c>
      <c r="L486" s="35"/>
      <c r="M486" s="169" t="s">
        <v>385</v>
      </c>
      <c r="N486" s="170" t="s">
        <v>408</v>
      </c>
      <c r="O486" s="36"/>
      <c r="P486" s="171">
        <f>O486*H486</f>
        <v>0</v>
      </c>
      <c r="Q486" s="171">
        <v>0</v>
      </c>
      <c r="R486" s="171">
        <f>Q486*H486</f>
        <v>0</v>
      </c>
      <c r="S486" s="171">
        <v>1.75E-3</v>
      </c>
      <c r="T486" s="172">
        <f>S486*H486</f>
        <v>0.32698749999999999</v>
      </c>
      <c r="AR486" s="18" t="s">
        <v>657</v>
      </c>
      <c r="AT486" s="18" t="s">
        <v>562</v>
      </c>
      <c r="AU486" s="18" t="s">
        <v>445</v>
      </c>
      <c r="AY486" s="18" t="s">
        <v>560</v>
      </c>
      <c r="BE486" s="173">
        <f>IF(N486="základní",J486,0)</f>
        <v>0</v>
      </c>
      <c r="BF486" s="173">
        <f>IF(N486="snížená",J486,0)</f>
        <v>0</v>
      </c>
      <c r="BG486" s="173">
        <f>IF(N486="zákl. přenesená",J486,0)</f>
        <v>0</v>
      </c>
      <c r="BH486" s="173">
        <f>IF(N486="sníž. přenesená",J486,0)</f>
        <v>0</v>
      </c>
      <c r="BI486" s="173">
        <f>IF(N486="nulová",J486,0)</f>
        <v>0</v>
      </c>
      <c r="BJ486" s="18" t="s">
        <v>387</v>
      </c>
      <c r="BK486" s="173">
        <f>ROUND(I486*H486,2)</f>
        <v>0</v>
      </c>
      <c r="BL486" s="18" t="s">
        <v>657</v>
      </c>
      <c r="BM486" s="18" t="s">
        <v>1285</v>
      </c>
    </row>
    <row r="487" spans="2:65" s="1" customFormat="1" ht="20.45" customHeight="1" x14ac:dyDescent="0.25">
      <c r="B487" s="35"/>
      <c r="D487" s="174" t="s">
        <v>569</v>
      </c>
      <c r="F487" s="175" t="s">
        <v>1286</v>
      </c>
      <c r="I487" s="135"/>
      <c r="L487" s="35"/>
      <c r="M487" s="65"/>
      <c r="N487" s="36"/>
      <c r="O487" s="36"/>
      <c r="P487" s="36"/>
      <c r="Q487" s="36"/>
      <c r="R487" s="36"/>
      <c r="S487" s="36"/>
      <c r="T487" s="66"/>
      <c r="AT487" s="18" t="s">
        <v>569</v>
      </c>
      <c r="AU487" s="18" t="s">
        <v>445</v>
      </c>
    </row>
    <row r="488" spans="2:65" s="11" customFormat="1" ht="20.45" customHeight="1" x14ac:dyDescent="0.25">
      <c r="B488" s="176"/>
      <c r="D488" s="174" t="s">
        <v>571</v>
      </c>
      <c r="E488" s="185" t="s">
        <v>385</v>
      </c>
      <c r="F488" s="186" t="s">
        <v>1287</v>
      </c>
      <c r="H488" s="187">
        <v>3.3</v>
      </c>
      <c r="I488" s="181"/>
      <c r="L488" s="176"/>
      <c r="M488" s="182"/>
      <c r="N488" s="183"/>
      <c r="O488" s="183"/>
      <c r="P488" s="183"/>
      <c r="Q488" s="183"/>
      <c r="R488" s="183"/>
      <c r="S488" s="183"/>
      <c r="T488" s="184"/>
      <c r="AT488" s="185" t="s">
        <v>571</v>
      </c>
      <c r="AU488" s="185" t="s">
        <v>445</v>
      </c>
      <c r="AV488" s="11" t="s">
        <v>445</v>
      </c>
      <c r="AW488" s="11" t="s">
        <v>401</v>
      </c>
      <c r="AX488" s="11" t="s">
        <v>437</v>
      </c>
      <c r="AY488" s="185" t="s">
        <v>560</v>
      </c>
    </row>
    <row r="489" spans="2:65" s="11" customFormat="1" ht="20.45" customHeight="1" x14ac:dyDescent="0.25">
      <c r="B489" s="176"/>
      <c r="D489" s="174" t="s">
        <v>571</v>
      </c>
      <c r="E489" s="185" t="s">
        <v>385</v>
      </c>
      <c r="F489" s="186" t="s">
        <v>1288</v>
      </c>
      <c r="H489" s="187">
        <v>70.84</v>
      </c>
      <c r="I489" s="181"/>
      <c r="L489" s="176"/>
      <c r="M489" s="182"/>
      <c r="N489" s="183"/>
      <c r="O489" s="183"/>
      <c r="P489" s="183"/>
      <c r="Q489" s="183"/>
      <c r="R489" s="183"/>
      <c r="S489" s="183"/>
      <c r="T489" s="184"/>
      <c r="AT489" s="185" t="s">
        <v>571</v>
      </c>
      <c r="AU489" s="185" t="s">
        <v>445</v>
      </c>
      <c r="AV489" s="11" t="s">
        <v>445</v>
      </c>
      <c r="AW489" s="11" t="s">
        <v>401</v>
      </c>
      <c r="AX489" s="11" t="s">
        <v>437</v>
      </c>
      <c r="AY489" s="185" t="s">
        <v>560</v>
      </c>
    </row>
    <row r="490" spans="2:65" s="11" customFormat="1" ht="20.45" customHeight="1" x14ac:dyDescent="0.25">
      <c r="B490" s="176"/>
      <c r="D490" s="174" t="s">
        <v>571</v>
      </c>
      <c r="E490" s="185" t="s">
        <v>452</v>
      </c>
      <c r="F490" s="186" t="s">
        <v>1289</v>
      </c>
      <c r="H490" s="187">
        <v>112.71</v>
      </c>
      <c r="I490" s="181"/>
      <c r="L490" s="176"/>
      <c r="M490" s="182"/>
      <c r="N490" s="183"/>
      <c r="O490" s="183"/>
      <c r="P490" s="183"/>
      <c r="Q490" s="183"/>
      <c r="R490" s="183"/>
      <c r="S490" s="183"/>
      <c r="T490" s="184"/>
      <c r="AT490" s="185" t="s">
        <v>571</v>
      </c>
      <c r="AU490" s="185" t="s">
        <v>445</v>
      </c>
      <c r="AV490" s="11" t="s">
        <v>445</v>
      </c>
      <c r="AW490" s="11" t="s">
        <v>401</v>
      </c>
      <c r="AX490" s="11" t="s">
        <v>437</v>
      </c>
      <c r="AY490" s="185" t="s">
        <v>560</v>
      </c>
    </row>
    <row r="491" spans="2:65" s="14" customFormat="1" ht="20.45" customHeight="1" x14ac:dyDescent="0.25">
      <c r="B491" s="215"/>
      <c r="D491" s="177" t="s">
        <v>571</v>
      </c>
      <c r="E491" s="216" t="s">
        <v>385</v>
      </c>
      <c r="F491" s="217" t="s">
        <v>685</v>
      </c>
      <c r="H491" s="218">
        <v>186.85</v>
      </c>
      <c r="I491" s="219"/>
      <c r="L491" s="215"/>
      <c r="M491" s="220"/>
      <c r="N491" s="221"/>
      <c r="O491" s="221"/>
      <c r="P491" s="221"/>
      <c r="Q491" s="221"/>
      <c r="R491" s="221"/>
      <c r="S491" s="221"/>
      <c r="T491" s="222"/>
      <c r="AT491" s="223" t="s">
        <v>571</v>
      </c>
      <c r="AU491" s="223" t="s">
        <v>445</v>
      </c>
      <c r="AV491" s="14" t="s">
        <v>567</v>
      </c>
      <c r="AW491" s="14" t="s">
        <v>401</v>
      </c>
      <c r="AX491" s="14" t="s">
        <v>387</v>
      </c>
      <c r="AY491" s="223" t="s">
        <v>560</v>
      </c>
    </row>
    <row r="492" spans="2:65" s="1" customFormat="1" ht="28.9" customHeight="1" x14ac:dyDescent="0.25">
      <c r="B492" s="161"/>
      <c r="C492" s="162" t="s">
        <v>1290</v>
      </c>
      <c r="D492" s="162" t="s">
        <v>562</v>
      </c>
      <c r="E492" s="163" t="s">
        <v>1291</v>
      </c>
      <c r="F492" s="164" t="s">
        <v>1292</v>
      </c>
      <c r="G492" s="165" t="s">
        <v>820</v>
      </c>
      <c r="H492" s="166">
        <v>17</v>
      </c>
      <c r="I492" s="167"/>
      <c r="J492" s="168">
        <f>ROUND(I492*H492,2)</f>
        <v>0</v>
      </c>
      <c r="K492" s="164" t="s">
        <v>566</v>
      </c>
      <c r="L492" s="35"/>
      <c r="M492" s="169" t="s">
        <v>385</v>
      </c>
      <c r="N492" s="170" t="s">
        <v>408</v>
      </c>
      <c r="O492" s="36"/>
      <c r="P492" s="171">
        <f>O492*H492</f>
        <v>0</v>
      </c>
      <c r="Q492" s="171">
        <v>0</v>
      </c>
      <c r="R492" s="171">
        <f>Q492*H492</f>
        <v>0</v>
      </c>
      <c r="S492" s="171">
        <v>1.8799999999999999E-3</v>
      </c>
      <c r="T492" s="172">
        <f>S492*H492</f>
        <v>3.1960000000000002E-2</v>
      </c>
      <c r="AR492" s="18" t="s">
        <v>657</v>
      </c>
      <c r="AT492" s="18" t="s">
        <v>562</v>
      </c>
      <c r="AU492" s="18" t="s">
        <v>445</v>
      </c>
      <c r="AY492" s="18" t="s">
        <v>560</v>
      </c>
      <c r="BE492" s="173">
        <f>IF(N492="základní",J492,0)</f>
        <v>0</v>
      </c>
      <c r="BF492" s="173">
        <f>IF(N492="snížená",J492,0)</f>
        <v>0</v>
      </c>
      <c r="BG492" s="173">
        <f>IF(N492="zákl. přenesená",J492,0)</f>
        <v>0</v>
      </c>
      <c r="BH492" s="173">
        <f>IF(N492="sníž. přenesená",J492,0)</f>
        <v>0</v>
      </c>
      <c r="BI492" s="173">
        <f>IF(N492="nulová",J492,0)</f>
        <v>0</v>
      </c>
      <c r="BJ492" s="18" t="s">
        <v>387</v>
      </c>
      <c r="BK492" s="173">
        <f>ROUND(I492*H492,2)</f>
        <v>0</v>
      </c>
      <c r="BL492" s="18" t="s">
        <v>657</v>
      </c>
      <c r="BM492" s="18" t="s">
        <v>1293</v>
      </c>
    </row>
    <row r="493" spans="2:65" s="1" customFormat="1" ht="28.9" customHeight="1" x14ac:dyDescent="0.25">
      <c r="B493" s="35"/>
      <c r="D493" s="177" t="s">
        <v>569</v>
      </c>
      <c r="F493" s="224" t="s">
        <v>1294</v>
      </c>
      <c r="I493" s="135"/>
      <c r="L493" s="35"/>
      <c r="M493" s="65"/>
      <c r="N493" s="36"/>
      <c r="O493" s="36"/>
      <c r="P493" s="36"/>
      <c r="Q493" s="36"/>
      <c r="R493" s="36"/>
      <c r="S493" s="36"/>
      <c r="T493" s="66"/>
      <c r="AT493" s="18" t="s">
        <v>569</v>
      </c>
      <c r="AU493" s="18" t="s">
        <v>445</v>
      </c>
    </row>
    <row r="494" spans="2:65" s="1" customFormat="1" ht="28.9" customHeight="1" x14ac:dyDescent="0.25">
      <c r="B494" s="161"/>
      <c r="C494" s="162" t="s">
        <v>1295</v>
      </c>
      <c r="D494" s="162" t="s">
        <v>562</v>
      </c>
      <c r="E494" s="163" t="s">
        <v>1296</v>
      </c>
      <c r="F494" s="164" t="s">
        <v>1315</v>
      </c>
      <c r="G494" s="165" t="s">
        <v>672</v>
      </c>
      <c r="H494" s="166">
        <v>3.3</v>
      </c>
      <c r="I494" s="167"/>
      <c r="J494" s="168">
        <f>ROUND(I494*H494,2)</f>
        <v>0</v>
      </c>
      <c r="K494" s="164" t="s">
        <v>566</v>
      </c>
      <c r="L494" s="35"/>
      <c r="M494" s="169" t="s">
        <v>385</v>
      </c>
      <c r="N494" s="170" t="s">
        <v>408</v>
      </c>
      <c r="O494" s="36"/>
      <c r="P494" s="171">
        <f>O494*H494</f>
        <v>0</v>
      </c>
      <c r="Q494" s="171">
        <v>2.1800000000000001E-3</v>
      </c>
      <c r="R494" s="171">
        <f>Q494*H494</f>
        <v>7.1939999999999999E-3</v>
      </c>
      <c r="S494" s="171">
        <v>0</v>
      </c>
      <c r="T494" s="172">
        <f>S494*H494</f>
        <v>0</v>
      </c>
      <c r="AR494" s="18" t="s">
        <v>657</v>
      </c>
      <c r="AT494" s="18" t="s">
        <v>562</v>
      </c>
      <c r="AU494" s="18" t="s">
        <v>445</v>
      </c>
      <c r="AY494" s="18" t="s">
        <v>560</v>
      </c>
      <c r="BE494" s="173">
        <f>IF(N494="základní",J494,0)</f>
        <v>0</v>
      </c>
      <c r="BF494" s="173">
        <f>IF(N494="snížená",J494,0)</f>
        <v>0</v>
      </c>
      <c r="BG494" s="173">
        <f>IF(N494="zákl. přenesená",J494,0)</f>
        <v>0</v>
      </c>
      <c r="BH494" s="173">
        <f>IF(N494="sníž. přenesená",J494,0)</f>
        <v>0</v>
      </c>
      <c r="BI494" s="173">
        <f>IF(N494="nulová",J494,0)</f>
        <v>0</v>
      </c>
      <c r="BJ494" s="18" t="s">
        <v>387</v>
      </c>
      <c r="BK494" s="173">
        <f>ROUND(I494*H494,2)</f>
        <v>0</v>
      </c>
      <c r="BL494" s="18" t="s">
        <v>657</v>
      </c>
      <c r="BM494" s="18" t="s">
        <v>1297</v>
      </c>
    </row>
    <row r="495" spans="2:65" s="1" customFormat="1" ht="28.9" customHeight="1" x14ac:dyDescent="0.25">
      <c r="B495" s="35"/>
      <c r="D495" s="174" t="s">
        <v>569</v>
      </c>
      <c r="F495" s="175" t="s">
        <v>1298</v>
      </c>
      <c r="I495" s="135"/>
      <c r="L495" s="35"/>
      <c r="M495" s="65"/>
      <c r="N495" s="36"/>
      <c r="O495" s="36"/>
      <c r="P495" s="36"/>
      <c r="Q495" s="36"/>
      <c r="R495" s="36"/>
      <c r="S495" s="36"/>
      <c r="T495" s="66"/>
      <c r="AT495" s="18" t="s">
        <v>569</v>
      </c>
      <c r="AU495" s="18" t="s">
        <v>445</v>
      </c>
    </row>
    <row r="496" spans="2:65" s="11" customFormat="1" ht="20.45" customHeight="1" x14ac:dyDescent="0.25">
      <c r="B496" s="176"/>
      <c r="D496" s="177" t="s">
        <v>571</v>
      </c>
      <c r="E496" s="178" t="s">
        <v>385</v>
      </c>
      <c r="F496" s="179" t="s">
        <v>1299</v>
      </c>
      <c r="H496" s="180">
        <v>3.3</v>
      </c>
      <c r="I496" s="181"/>
      <c r="L496" s="176"/>
      <c r="M496" s="182"/>
      <c r="N496" s="183"/>
      <c r="O496" s="183"/>
      <c r="P496" s="183"/>
      <c r="Q496" s="183"/>
      <c r="R496" s="183"/>
      <c r="S496" s="183"/>
      <c r="T496" s="184"/>
      <c r="AT496" s="185" t="s">
        <v>571</v>
      </c>
      <c r="AU496" s="185" t="s">
        <v>445</v>
      </c>
      <c r="AV496" s="11" t="s">
        <v>445</v>
      </c>
      <c r="AW496" s="11" t="s">
        <v>401</v>
      </c>
      <c r="AX496" s="11" t="s">
        <v>387</v>
      </c>
      <c r="AY496" s="185" t="s">
        <v>560</v>
      </c>
    </row>
    <row r="497" spans="2:65" s="1" customFormat="1" ht="28.9" customHeight="1" x14ac:dyDescent="0.25">
      <c r="B497" s="161"/>
      <c r="C497" s="162" t="s">
        <v>1300</v>
      </c>
      <c r="D497" s="162" t="s">
        <v>562</v>
      </c>
      <c r="E497" s="163" t="s">
        <v>1301</v>
      </c>
      <c r="F497" s="164" t="s">
        <v>1316</v>
      </c>
      <c r="G497" s="165" t="s">
        <v>672</v>
      </c>
      <c r="H497" s="166">
        <v>3.85</v>
      </c>
      <c r="I497" s="167"/>
      <c r="J497" s="168">
        <f>ROUND(I497*H497,2)</f>
        <v>0</v>
      </c>
      <c r="K497" s="164" t="s">
        <v>566</v>
      </c>
      <c r="L497" s="35"/>
      <c r="M497" s="169" t="s">
        <v>385</v>
      </c>
      <c r="N497" s="170" t="s">
        <v>408</v>
      </c>
      <c r="O497" s="36"/>
      <c r="P497" s="171">
        <f>O497*H497</f>
        <v>0</v>
      </c>
      <c r="Q497" s="171">
        <v>2.8700000000000002E-3</v>
      </c>
      <c r="R497" s="171">
        <f>Q497*H497</f>
        <v>1.10495E-2</v>
      </c>
      <c r="S497" s="171">
        <v>0</v>
      </c>
      <c r="T497" s="172">
        <f>S497*H497</f>
        <v>0</v>
      </c>
      <c r="AR497" s="18" t="s">
        <v>657</v>
      </c>
      <c r="AT497" s="18" t="s">
        <v>562</v>
      </c>
      <c r="AU497" s="18" t="s">
        <v>445</v>
      </c>
      <c r="AY497" s="18" t="s">
        <v>560</v>
      </c>
      <c r="BE497" s="173">
        <f>IF(N497="základní",J497,0)</f>
        <v>0</v>
      </c>
      <c r="BF497" s="173">
        <f>IF(N497="snížená",J497,0)</f>
        <v>0</v>
      </c>
      <c r="BG497" s="173">
        <f>IF(N497="zákl. přenesená",J497,0)</f>
        <v>0</v>
      </c>
      <c r="BH497" s="173">
        <f>IF(N497="sníž. přenesená",J497,0)</f>
        <v>0</v>
      </c>
      <c r="BI497" s="173">
        <f>IF(N497="nulová",J497,0)</f>
        <v>0</v>
      </c>
      <c r="BJ497" s="18" t="s">
        <v>387</v>
      </c>
      <c r="BK497" s="173">
        <f>ROUND(I497*H497,2)</f>
        <v>0</v>
      </c>
      <c r="BL497" s="18" t="s">
        <v>657</v>
      </c>
      <c r="BM497" s="18" t="s">
        <v>1302</v>
      </c>
    </row>
    <row r="498" spans="2:65" s="1" customFormat="1" ht="28.9" customHeight="1" x14ac:dyDescent="0.25">
      <c r="B498" s="35"/>
      <c r="D498" s="177" t="s">
        <v>569</v>
      </c>
      <c r="F498" s="224" t="s">
        <v>1303</v>
      </c>
      <c r="I498" s="135"/>
      <c r="L498" s="35"/>
      <c r="M498" s="65"/>
      <c r="N498" s="36"/>
      <c r="O498" s="36"/>
      <c r="P498" s="36"/>
      <c r="Q498" s="36"/>
      <c r="R498" s="36"/>
      <c r="S498" s="36"/>
      <c r="T498" s="66"/>
      <c r="AT498" s="18" t="s">
        <v>569</v>
      </c>
      <c r="AU498" s="18" t="s">
        <v>445</v>
      </c>
    </row>
    <row r="499" spans="2:65" s="1" customFormat="1" ht="28.9" customHeight="1" x14ac:dyDescent="0.25">
      <c r="B499" s="161"/>
      <c r="C499" s="162" t="s">
        <v>1304</v>
      </c>
      <c r="D499" s="162" t="s">
        <v>562</v>
      </c>
      <c r="E499" s="163" t="s">
        <v>1305</v>
      </c>
      <c r="F499" s="164" t="s">
        <v>1317</v>
      </c>
      <c r="G499" s="165" t="s">
        <v>672</v>
      </c>
      <c r="H499" s="166">
        <v>11</v>
      </c>
      <c r="I499" s="167"/>
      <c r="J499" s="168">
        <f>ROUND(I499*H499,2)</f>
        <v>0</v>
      </c>
      <c r="K499" s="164" t="s">
        <v>385</v>
      </c>
      <c r="L499" s="35"/>
      <c r="M499" s="169" t="s">
        <v>385</v>
      </c>
      <c r="N499" s="170" t="s">
        <v>408</v>
      </c>
      <c r="O499" s="36"/>
      <c r="P499" s="171">
        <f>O499*H499</f>
        <v>0</v>
      </c>
      <c r="Q499" s="171">
        <v>7.1199999999999996E-3</v>
      </c>
      <c r="R499" s="171">
        <f>Q499*H499</f>
        <v>7.8320000000000001E-2</v>
      </c>
      <c r="S499" s="171">
        <v>0</v>
      </c>
      <c r="T499" s="172">
        <f>S499*H499</f>
        <v>0</v>
      </c>
      <c r="AR499" s="18" t="s">
        <v>657</v>
      </c>
      <c r="AT499" s="18" t="s">
        <v>562</v>
      </c>
      <c r="AU499" s="18" t="s">
        <v>445</v>
      </c>
      <c r="AY499" s="18" t="s">
        <v>560</v>
      </c>
      <c r="BE499" s="173">
        <f>IF(N499="základní",J499,0)</f>
        <v>0</v>
      </c>
      <c r="BF499" s="173">
        <f>IF(N499="snížená",J499,0)</f>
        <v>0</v>
      </c>
      <c r="BG499" s="173">
        <f>IF(N499="zákl. přenesená",J499,0)</f>
        <v>0</v>
      </c>
      <c r="BH499" s="173">
        <f>IF(N499="sníž. přenesená",J499,0)</f>
        <v>0</v>
      </c>
      <c r="BI499" s="173">
        <f>IF(N499="nulová",J499,0)</f>
        <v>0</v>
      </c>
      <c r="BJ499" s="18" t="s">
        <v>387</v>
      </c>
      <c r="BK499" s="173">
        <f>ROUND(I499*H499,2)</f>
        <v>0</v>
      </c>
      <c r="BL499" s="18" t="s">
        <v>657</v>
      </c>
      <c r="BM499" s="18" t="s">
        <v>1306</v>
      </c>
    </row>
    <row r="500" spans="2:65" s="1" customFormat="1" ht="28.9" customHeight="1" x14ac:dyDescent="0.25">
      <c r="B500" s="35"/>
      <c r="D500" s="174" t="s">
        <v>569</v>
      </c>
      <c r="F500" s="175" t="s">
        <v>1307</v>
      </c>
      <c r="I500" s="135"/>
      <c r="L500" s="35"/>
      <c r="M500" s="65"/>
      <c r="N500" s="36"/>
      <c r="O500" s="36"/>
      <c r="P500" s="36"/>
      <c r="Q500" s="36"/>
      <c r="R500" s="36"/>
      <c r="S500" s="36"/>
      <c r="T500" s="66"/>
      <c r="AT500" s="18" t="s">
        <v>569</v>
      </c>
      <c r="AU500" s="18" t="s">
        <v>445</v>
      </c>
    </row>
    <row r="501" spans="2:65" s="11" customFormat="1" ht="20.45" customHeight="1" x14ac:dyDescent="0.25">
      <c r="B501" s="176"/>
      <c r="D501" s="177" t="s">
        <v>571</v>
      </c>
      <c r="E501" s="178" t="s">
        <v>385</v>
      </c>
      <c r="F501" s="179" t="s">
        <v>1308</v>
      </c>
      <c r="H501" s="180">
        <v>11</v>
      </c>
      <c r="I501" s="181"/>
      <c r="L501" s="176"/>
      <c r="M501" s="182"/>
      <c r="N501" s="183"/>
      <c r="O501" s="183"/>
      <c r="P501" s="183"/>
      <c r="Q501" s="183"/>
      <c r="R501" s="183"/>
      <c r="S501" s="183"/>
      <c r="T501" s="184"/>
      <c r="AT501" s="185" t="s">
        <v>571</v>
      </c>
      <c r="AU501" s="185" t="s">
        <v>445</v>
      </c>
      <c r="AV501" s="11" t="s">
        <v>445</v>
      </c>
      <c r="AW501" s="11" t="s">
        <v>401</v>
      </c>
      <c r="AX501" s="11" t="s">
        <v>387</v>
      </c>
      <c r="AY501" s="185" t="s">
        <v>560</v>
      </c>
    </row>
    <row r="502" spans="2:65" s="1" customFormat="1" ht="28.9" customHeight="1" x14ac:dyDescent="0.25">
      <c r="B502" s="161"/>
      <c r="C502" s="162" t="s">
        <v>1309</v>
      </c>
      <c r="D502" s="162" t="s">
        <v>562</v>
      </c>
      <c r="E502" s="163" t="s">
        <v>1310</v>
      </c>
      <c r="F502" s="164" t="s">
        <v>1318</v>
      </c>
      <c r="G502" s="165" t="s">
        <v>672</v>
      </c>
      <c r="H502" s="166">
        <v>12.5</v>
      </c>
      <c r="I502" s="167"/>
      <c r="J502" s="168">
        <f>ROUND(I502*H502,2)</f>
        <v>0</v>
      </c>
      <c r="K502" s="164" t="s">
        <v>566</v>
      </c>
      <c r="L502" s="35"/>
      <c r="M502" s="169" t="s">
        <v>385</v>
      </c>
      <c r="N502" s="170" t="s">
        <v>408</v>
      </c>
      <c r="O502" s="36"/>
      <c r="P502" s="171">
        <f>O502*H502</f>
        <v>0</v>
      </c>
      <c r="Q502" s="171">
        <v>4.2500000000000003E-3</v>
      </c>
      <c r="R502" s="171">
        <f>Q502*H502</f>
        <v>5.3125000000000006E-2</v>
      </c>
      <c r="S502" s="171">
        <v>0</v>
      </c>
      <c r="T502" s="172">
        <f>S502*H502</f>
        <v>0</v>
      </c>
      <c r="AR502" s="18" t="s">
        <v>657</v>
      </c>
      <c r="AT502" s="18" t="s">
        <v>562</v>
      </c>
      <c r="AU502" s="18" t="s">
        <v>445</v>
      </c>
      <c r="AY502" s="18" t="s">
        <v>560</v>
      </c>
      <c r="BE502" s="173">
        <f>IF(N502="základní",J502,0)</f>
        <v>0</v>
      </c>
      <c r="BF502" s="173">
        <f>IF(N502="snížená",J502,0)</f>
        <v>0</v>
      </c>
      <c r="BG502" s="173">
        <f>IF(N502="zákl. přenesená",J502,0)</f>
        <v>0</v>
      </c>
      <c r="BH502" s="173">
        <f>IF(N502="sníž. přenesená",J502,0)</f>
        <v>0</v>
      </c>
      <c r="BI502" s="173">
        <f>IF(N502="nulová",J502,0)</f>
        <v>0</v>
      </c>
      <c r="BJ502" s="18" t="s">
        <v>387</v>
      </c>
      <c r="BK502" s="173">
        <f>ROUND(I502*H502,2)</f>
        <v>0</v>
      </c>
      <c r="BL502" s="18" t="s">
        <v>657</v>
      </c>
      <c r="BM502" s="18" t="s">
        <v>1311</v>
      </c>
    </row>
    <row r="503" spans="2:65" s="1" customFormat="1" ht="28.9" customHeight="1" x14ac:dyDescent="0.25">
      <c r="B503" s="35"/>
      <c r="D503" s="174" t="s">
        <v>569</v>
      </c>
      <c r="F503" s="175" t="s">
        <v>1312</v>
      </c>
      <c r="I503" s="135"/>
      <c r="L503" s="35"/>
      <c r="M503" s="65"/>
      <c r="N503" s="36"/>
      <c r="O503" s="36"/>
      <c r="P503" s="36"/>
      <c r="Q503" s="36"/>
      <c r="R503" s="36"/>
      <c r="S503" s="36"/>
      <c r="T503" s="66"/>
      <c r="AT503" s="18" t="s">
        <v>569</v>
      </c>
      <c r="AU503" s="18" t="s">
        <v>445</v>
      </c>
    </row>
    <row r="504" spans="2:65" s="11" customFormat="1" ht="20.45" customHeight="1" x14ac:dyDescent="0.25">
      <c r="B504" s="176"/>
      <c r="D504" s="177" t="s">
        <v>571</v>
      </c>
      <c r="E504" s="178" t="s">
        <v>385</v>
      </c>
      <c r="F504" s="179" t="s">
        <v>1266</v>
      </c>
      <c r="H504" s="180">
        <v>12.5</v>
      </c>
      <c r="I504" s="181"/>
      <c r="L504" s="176"/>
      <c r="M504" s="182"/>
      <c r="N504" s="183"/>
      <c r="O504" s="183"/>
      <c r="P504" s="183"/>
      <c r="Q504" s="183"/>
      <c r="R504" s="183"/>
      <c r="S504" s="183"/>
      <c r="T504" s="184"/>
      <c r="AT504" s="185" t="s">
        <v>571</v>
      </c>
      <c r="AU504" s="185" t="s">
        <v>445</v>
      </c>
      <c r="AV504" s="11" t="s">
        <v>445</v>
      </c>
      <c r="AW504" s="11" t="s">
        <v>401</v>
      </c>
      <c r="AX504" s="11" t="s">
        <v>387</v>
      </c>
      <c r="AY504" s="185" t="s">
        <v>560</v>
      </c>
    </row>
    <row r="505" spans="2:65" s="1" customFormat="1" ht="28.9" customHeight="1" x14ac:dyDescent="0.25">
      <c r="B505" s="161"/>
      <c r="C505" s="162" t="s">
        <v>1313</v>
      </c>
      <c r="D505" s="162" t="s">
        <v>562</v>
      </c>
      <c r="E505" s="163" t="s">
        <v>1314</v>
      </c>
      <c r="F505" s="164" t="s">
        <v>0</v>
      </c>
      <c r="G505" s="165" t="s">
        <v>672</v>
      </c>
      <c r="H505" s="166">
        <v>17</v>
      </c>
      <c r="I505" s="167"/>
      <c r="J505" s="168">
        <f>ROUND(I505*H505,2)</f>
        <v>0</v>
      </c>
      <c r="K505" s="164" t="s">
        <v>566</v>
      </c>
      <c r="L505" s="35"/>
      <c r="M505" s="169" t="s">
        <v>385</v>
      </c>
      <c r="N505" s="170" t="s">
        <v>408</v>
      </c>
      <c r="O505" s="36"/>
      <c r="P505" s="171">
        <f>O505*H505</f>
        <v>0</v>
      </c>
      <c r="Q505" s="171">
        <v>5.6499999999999996E-3</v>
      </c>
      <c r="R505" s="171">
        <f>Q505*H505</f>
        <v>9.6049999999999996E-2</v>
      </c>
      <c r="S505" s="171">
        <v>0</v>
      </c>
      <c r="T505" s="172">
        <f>S505*H505</f>
        <v>0</v>
      </c>
      <c r="AR505" s="18" t="s">
        <v>657</v>
      </c>
      <c r="AT505" s="18" t="s">
        <v>562</v>
      </c>
      <c r="AU505" s="18" t="s">
        <v>445</v>
      </c>
      <c r="AY505" s="18" t="s">
        <v>560</v>
      </c>
      <c r="BE505" s="173">
        <f>IF(N505="základní",J505,0)</f>
        <v>0</v>
      </c>
      <c r="BF505" s="173">
        <f>IF(N505="snížená",J505,0)</f>
        <v>0</v>
      </c>
      <c r="BG505" s="173">
        <f>IF(N505="zákl. přenesená",J505,0)</f>
        <v>0</v>
      </c>
      <c r="BH505" s="173">
        <f>IF(N505="sníž. přenesená",J505,0)</f>
        <v>0</v>
      </c>
      <c r="BI505" s="173">
        <f>IF(N505="nulová",J505,0)</f>
        <v>0</v>
      </c>
      <c r="BJ505" s="18" t="s">
        <v>387</v>
      </c>
      <c r="BK505" s="173">
        <f>ROUND(I505*H505,2)</f>
        <v>0</v>
      </c>
      <c r="BL505" s="18" t="s">
        <v>657</v>
      </c>
      <c r="BM505" s="18" t="s">
        <v>1</v>
      </c>
    </row>
    <row r="506" spans="2:65" s="1" customFormat="1" ht="28.9" customHeight="1" x14ac:dyDescent="0.25">
      <c r="B506" s="35"/>
      <c r="D506" s="174" t="s">
        <v>569</v>
      </c>
      <c r="F506" s="175" t="s">
        <v>2</v>
      </c>
      <c r="I506" s="135"/>
      <c r="L506" s="35"/>
      <c r="M506" s="65"/>
      <c r="N506" s="36"/>
      <c r="O506" s="36"/>
      <c r="P506" s="36"/>
      <c r="Q506" s="36"/>
      <c r="R506" s="36"/>
      <c r="S506" s="36"/>
      <c r="T506" s="66"/>
      <c r="AT506" s="18" t="s">
        <v>569</v>
      </c>
      <c r="AU506" s="18" t="s">
        <v>445</v>
      </c>
    </row>
    <row r="507" spans="2:65" s="11" customFormat="1" ht="20.45" customHeight="1" x14ac:dyDescent="0.25">
      <c r="B507" s="176"/>
      <c r="D507" s="177" t="s">
        <v>571</v>
      </c>
      <c r="E507" s="178" t="s">
        <v>385</v>
      </c>
      <c r="F507" s="179" t="s">
        <v>1268</v>
      </c>
      <c r="H507" s="180">
        <v>17</v>
      </c>
      <c r="I507" s="181"/>
      <c r="L507" s="176"/>
      <c r="M507" s="182"/>
      <c r="N507" s="183"/>
      <c r="O507" s="183"/>
      <c r="P507" s="183"/>
      <c r="Q507" s="183"/>
      <c r="R507" s="183"/>
      <c r="S507" s="183"/>
      <c r="T507" s="184"/>
      <c r="AT507" s="185" t="s">
        <v>571</v>
      </c>
      <c r="AU507" s="185" t="s">
        <v>445</v>
      </c>
      <c r="AV507" s="11" t="s">
        <v>445</v>
      </c>
      <c r="AW507" s="11" t="s">
        <v>401</v>
      </c>
      <c r="AX507" s="11" t="s">
        <v>387</v>
      </c>
      <c r="AY507" s="185" t="s">
        <v>560</v>
      </c>
    </row>
    <row r="508" spans="2:65" s="1" customFormat="1" ht="28.9" customHeight="1" x14ac:dyDescent="0.25">
      <c r="B508" s="161"/>
      <c r="C508" s="162" t="s">
        <v>3</v>
      </c>
      <c r="D508" s="162" t="s">
        <v>562</v>
      </c>
      <c r="E508" s="163" t="s">
        <v>4</v>
      </c>
      <c r="F508" s="164" t="s">
        <v>1319</v>
      </c>
      <c r="G508" s="165" t="s">
        <v>672</v>
      </c>
      <c r="H508" s="166">
        <v>77.099999999999994</v>
      </c>
      <c r="I508" s="167"/>
      <c r="J508" s="168">
        <f>ROUND(I508*H508,2)</f>
        <v>0</v>
      </c>
      <c r="K508" s="164" t="s">
        <v>566</v>
      </c>
      <c r="L508" s="35"/>
      <c r="M508" s="169" t="s">
        <v>385</v>
      </c>
      <c r="N508" s="170" t="s">
        <v>408</v>
      </c>
      <c r="O508" s="36"/>
      <c r="P508" s="171">
        <f>O508*H508</f>
        <v>0</v>
      </c>
      <c r="Q508" s="171">
        <v>3.5799999999999998E-3</v>
      </c>
      <c r="R508" s="171">
        <f>Q508*H508</f>
        <v>0.27601799999999999</v>
      </c>
      <c r="S508" s="171">
        <v>0</v>
      </c>
      <c r="T508" s="172">
        <f>S508*H508</f>
        <v>0</v>
      </c>
      <c r="AR508" s="18" t="s">
        <v>657</v>
      </c>
      <c r="AT508" s="18" t="s">
        <v>562</v>
      </c>
      <c r="AU508" s="18" t="s">
        <v>445</v>
      </c>
      <c r="AY508" s="18" t="s">
        <v>560</v>
      </c>
      <c r="BE508" s="173">
        <f>IF(N508="základní",J508,0)</f>
        <v>0</v>
      </c>
      <c r="BF508" s="173">
        <f>IF(N508="snížená",J508,0)</f>
        <v>0</v>
      </c>
      <c r="BG508" s="173">
        <f>IF(N508="zákl. přenesená",J508,0)</f>
        <v>0</v>
      </c>
      <c r="BH508" s="173">
        <f>IF(N508="sníž. přenesená",J508,0)</f>
        <v>0</v>
      </c>
      <c r="BI508" s="173">
        <f>IF(N508="nulová",J508,0)</f>
        <v>0</v>
      </c>
      <c r="BJ508" s="18" t="s">
        <v>387</v>
      </c>
      <c r="BK508" s="173">
        <f>ROUND(I508*H508,2)</f>
        <v>0</v>
      </c>
      <c r="BL508" s="18" t="s">
        <v>657</v>
      </c>
      <c r="BM508" s="18" t="s">
        <v>5</v>
      </c>
    </row>
    <row r="509" spans="2:65" s="1" customFormat="1" ht="28.9" customHeight="1" x14ac:dyDescent="0.25">
      <c r="B509" s="35"/>
      <c r="D509" s="174" t="s">
        <v>569</v>
      </c>
      <c r="F509" s="175" t="s">
        <v>6</v>
      </c>
      <c r="I509" s="135"/>
      <c r="L509" s="35"/>
      <c r="M509" s="65"/>
      <c r="N509" s="36"/>
      <c r="O509" s="36"/>
      <c r="P509" s="36"/>
      <c r="Q509" s="36"/>
      <c r="R509" s="36"/>
      <c r="S509" s="36"/>
      <c r="T509" s="66"/>
      <c r="AT509" s="18" t="s">
        <v>569</v>
      </c>
      <c r="AU509" s="18" t="s">
        <v>445</v>
      </c>
    </row>
    <row r="510" spans="2:65" s="11" customFormat="1" ht="20.45" customHeight="1" x14ac:dyDescent="0.25">
      <c r="B510" s="176"/>
      <c r="D510" s="177" t="s">
        <v>571</v>
      </c>
      <c r="E510" s="178" t="s">
        <v>385</v>
      </c>
      <c r="F510" s="179" t="s">
        <v>457</v>
      </c>
      <c r="H510" s="180">
        <v>77.099999999999994</v>
      </c>
      <c r="I510" s="181"/>
      <c r="L510" s="176"/>
      <c r="M510" s="182"/>
      <c r="N510" s="183"/>
      <c r="O510" s="183"/>
      <c r="P510" s="183"/>
      <c r="Q510" s="183"/>
      <c r="R510" s="183"/>
      <c r="S510" s="183"/>
      <c r="T510" s="184"/>
      <c r="AT510" s="185" t="s">
        <v>571</v>
      </c>
      <c r="AU510" s="185" t="s">
        <v>445</v>
      </c>
      <c r="AV510" s="11" t="s">
        <v>445</v>
      </c>
      <c r="AW510" s="11" t="s">
        <v>401</v>
      </c>
      <c r="AX510" s="11" t="s">
        <v>387</v>
      </c>
      <c r="AY510" s="185" t="s">
        <v>560</v>
      </c>
    </row>
    <row r="511" spans="2:65" s="1" customFormat="1" ht="28.9" customHeight="1" x14ac:dyDescent="0.25">
      <c r="B511" s="161"/>
      <c r="C511" s="162" t="s">
        <v>7</v>
      </c>
      <c r="D511" s="162" t="s">
        <v>562</v>
      </c>
      <c r="E511" s="163" t="s">
        <v>8</v>
      </c>
      <c r="F511" s="164" t="s">
        <v>1320</v>
      </c>
      <c r="G511" s="165" t="s">
        <v>672</v>
      </c>
      <c r="H511" s="166">
        <v>30</v>
      </c>
      <c r="I511" s="167"/>
      <c r="J511" s="168">
        <f>ROUND(I511*H511,2)</f>
        <v>0</v>
      </c>
      <c r="K511" s="164" t="s">
        <v>385</v>
      </c>
      <c r="L511" s="35"/>
      <c r="M511" s="169" t="s">
        <v>385</v>
      </c>
      <c r="N511" s="170" t="s">
        <v>408</v>
      </c>
      <c r="O511" s="36"/>
      <c r="P511" s="171">
        <f>O511*H511</f>
        <v>0</v>
      </c>
      <c r="Q511" s="171">
        <v>3.5100000000000001E-3</v>
      </c>
      <c r="R511" s="171">
        <f>Q511*H511</f>
        <v>0.1053</v>
      </c>
      <c r="S511" s="171">
        <v>0</v>
      </c>
      <c r="T511" s="172">
        <f>S511*H511</f>
        <v>0</v>
      </c>
      <c r="AR511" s="18" t="s">
        <v>657</v>
      </c>
      <c r="AT511" s="18" t="s">
        <v>562</v>
      </c>
      <c r="AU511" s="18" t="s">
        <v>445</v>
      </c>
      <c r="AY511" s="18" t="s">
        <v>560</v>
      </c>
      <c r="BE511" s="173">
        <f>IF(N511="základní",J511,0)</f>
        <v>0</v>
      </c>
      <c r="BF511" s="173">
        <f>IF(N511="snížená",J511,0)</f>
        <v>0</v>
      </c>
      <c r="BG511" s="173">
        <f>IF(N511="zákl. přenesená",J511,0)</f>
        <v>0</v>
      </c>
      <c r="BH511" s="173">
        <f>IF(N511="sníž. přenesená",J511,0)</f>
        <v>0</v>
      </c>
      <c r="BI511" s="173">
        <f>IF(N511="nulová",J511,0)</f>
        <v>0</v>
      </c>
      <c r="BJ511" s="18" t="s">
        <v>387</v>
      </c>
      <c r="BK511" s="173">
        <f>ROUND(I511*H511,2)</f>
        <v>0</v>
      </c>
      <c r="BL511" s="18" t="s">
        <v>657</v>
      </c>
      <c r="BM511" s="18" t="s">
        <v>9</v>
      </c>
    </row>
    <row r="512" spans="2:65" s="1" customFormat="1" ht="28.9" customHeight="1" x14ac:dyDescent="0.25">
      <c r="B512" s="35"/>
      <c r="D512" s="174" t="s">
        <v>569</v>
      </c>
      <c r="F512" s="175" t="s">
        <v>10</v>
      </c>
      <c r="I512" s="135"/>
      <c r="L512" s="35"/>
      <c r="M512" s="65"/>
      <c r="N512" s="36"/>
      <c r="O512" s="36"/>
      <c r="P512" s="36"/>
      <c r="Q512" s="36"/>
      <c r="R512" s="36"/>
      <c r="S512" s="36"/>
      <c r="T512" s="66"/>
      <c r="AT512" s="18" t="s">
        <v>569</v>
      </c>
      <c r="AU512" s="18" t="s">
        <v>445</v>
      </c>
    </row>
    <row r="513" spans="2:65" s="11" customFormat="1" ht="20.45" customHeight="1" x14ac:dyDescent="0.25">
      <c r="B513" s="176"/>
      <c r="D513" s="177" t="s">
        <v>571</v>
      </c>
      <c r="E513" s="178" t="s">
        <v>385</v>
      </c>
      <c r="F513" s="179" t="s">
        <v>1281</v>
      </c>
      <c r="H513" s="180">
        <v>30</v>
      </c>
      <c r="I513" s="181"/>
      <c r="L513" s="176"/>
      <c r="M513" s="182"/>
      <c r="N513" s="183"/>
      <c r="O513" s="183"/>
      <c r="P513" s="183"/>
      <c r="Q513" s="183"/>
      <c r="R513" s="183"/>
      <c r="S513" s="183"/>
      <c r="T513" s="184"/>
      <c r="AT513" s="185" t="s">
        <v>571</v>
      </c>
      <c r="AU513" s="185" t="s">
        <v>445</v>
      </c>
      <c r="AV513" s="11" t="s">
        <v>445</v>
      </c>
      <c r="AW513" s="11" t="s">
        <v>401</v>
      </c>
      <c r="AX513" s="11" t="s">
        <v>387</v>
      </c>
      <c r="AY513" s="185" t="s">
        <v>560</v>
      </c>
    </row>
    <row r="514" spans="2:65" s="1" customFormat="1" ht="28.9" customHeight="1" x14ac:dyDescent="0.25">
      <c r="B514" s="161"/>
      <c r="C514" s="162" t="s">
        <v>11</v>
      </c>
      <c r="D514" s="162" t="s">
        <v>562</v>
      </c>
      <c r="E514" s="163" t="s">
        <v>12</v>
      </c>
      <c r="F514" s="164" t="s">
        <v>1321</v>
      </c>
      <c r="G514" s="165" t="s">
        <v>672</v>
      </c>
      <c r="H514" s="166">
        <v>34</v>
      </c>
      <c r="I514" s="167"/>
      <c r="J514" s="168">
        <f>ROUND(I514*H514,2)</f>
        <v>0</v>
      </c>
      <c r="K514" s="164" t="s">
        <v>566</v>
      </c>
      <c r="L514" s="35"/>
      <c r="M514" s="169" t="s">
        <v>385</v>
      </c>
      <c r="N514" s="170" t="s">
        <v>408</v>
      </c>
      <c r="O514" s="36"/>
      <c r="P514" s="171">
        <f>O514*H514</f>
        <v>0</v>
      </c>
      <c r="Q514" s="171">
        <v>3.5100000000000001E-3</v>
      </c>
      <c r="R514" s="171">
        <f>Q514*H514</f>
        <v>0.11934</v>
      </c>
      <c r="S514" s="171">
        <v>0</v>
      </c>
      <c r="T514" s="172">
        <f>S514*H514</f>
        <v>0</v>
      </c>
      <c r="AR514" s="18" t="s">
        <v>657</v>
      </c>
      <c r="AT514" s="18" t="s">
        <v>562</v>
      </c>
      <c r="AU514" s="18" t="s">
        <v>445</v>
      </c>
      <c r="AY514" s="18" t="s">
        <v>560</v>
      </c>
      <c r="BE514" s="173">
        <f>IF(N514="základní",J514,0)</f>
        <v>0</v>
      </c>
      <c r="BF514" s="173">
        <f>IF(N514="snížená",J514,0)</f>
        <v>0</v>
      </c>
      <c r="BG514" s="173">
        <f>IF(N514="zákl. přenesená",J514,0)</f>
        <v>0</v>
      </c>
      <c r="BH514" s="173">
        <f>IF(N514="sníž. přenesená",J514,0)</f>
        <v>0</v>
      </c>
      <c r="BI514" s="173">
        <f>IF(N514="nulová",J514,0)</f>
        <v>0</v>
      </c>
      <c r="BJ514" s="18" t="s">
        <v>387</v>
      </c>
      <c r="BK514" s="173">
        <f>ROUND(I514*H514,2)</f>
        <v>0</v>
      </c>
      <c r="BL514" s="18" t="s">
        <v>657</v>
      </c>
      <c r="BM514" s="18" t="s">
        <v>13</v>
      </c>
    </row>
    <row r="515" spans="2:65" s="1" customFormat="1" ht="28.9" customHeight="1" x14ac:dyDescent="0.25">
      <c r="B515" s="35"/>
      <c r="D515" s="174" t="s">
        <v>569</v>
      </c>
      <c r="F515" s="175" t="s">
        <v>14</v>
      </c>
      <c r="I515" s="135"/>
      <c r="L515" s="35"/>
      <c r="M515" s="65"/>
      <c r="N515" s="36"/>
      <c r="O515" s="36"/>
      <c r="P515" s="36"/>
      <c r="Q515" s="36"/>
      <c r="R515" s="36"/>
      <c r="S515" s="36"/>
      <c r="T515" s="66"/>
      <c r="AT515" s="18" t="s">
        <v>569</v>
      </c>
      <c r="AU515" s="18" t="s">
        <v>445</v>
      </c>
    </row>
    <row r="516" spans="2:65" s="11" customFormat="1" ht="20.45" customHeight="1" x14ac:dyDescent="0.25">
      <c r="B516" s="176"/>
      <c r="D516" s="177" t="s">
        <v>571</v>
      </c>
      <c r="E516" s="178" t="s">
        <v>385</v>
      </c>
      <c r="F516" s="179" t="s">
        <v>1242</v>
      </c>
      <c r="H516" s="180">
        <v>34</v>
      </c>
      <c r="I516" s="181"/>
      <c r="L516" s="176"/>
      <c r="M516" s="182"/>
      <c r="N516" s="183"/>
      <c r="O516" s="183"/>
      <c r="P516" s="183"/>
      <c r="Q516" s="183"/>
      <c r="R516" s="183"/>
      <c r="S516" s="183"/>
      <c r="T516" s="184"/>
      <c r="AT516" s="185" t="s">
        <v>571</v>
      </c>
      <c r="AU516" s="185" t="s">
        <v>445</v>
      </c>
      <c r="AV516" s="11" t="s">
        <v>445</v>
      </c>
      <c r="AW516" s="11" t="s">
        <v>401</v>
      </c>
      <c r="AX516" s="11" t="s">
        <v>387</v>
      </c>
      <c r="AY516" s="185" t="s">
        <v>560</v>
      </c>
    </row>
    <row r="517" spans="2:65" s="1" customFormat="1" ht="28.9" customHeight="1" x14ac:dyDescent="0.25">
      <c r="B517" s="161"/>
      <c r="C517" s="162" t="s">
        <v>15</v>
      </c>
      <c r="D517" s="162" t="s">
        <v>562</v>
      </c>
      <c r="E517" s="163" t="s">
        <v>16</v>
      </c>
      <c r="F517" s="164" t="s">
        <v>17</v>
      </c>
      <c r="G517" s="165" t="s">
        <v>820</v>
      </c>
      <c r="H517" s="166">
        <v>28</v>
      </c>
      <c r="I517" s="167"/>
      <c r="J517" s="168">
        <f>ROUND(I517*H517,2)</f>
        <v>0</v>
      </c>
      <c r="K517" s="164" t="s">
        <v>566</v>
      </c>
      <c r="L517" s="35"/>
      <c r="M517" s="169" t="s">
        <v>385</v>
      </c>
      <c r="N517" s="170" t="s">
        <v>408</v>
      </c>
      <c r="O517" s="36"/>
      <c r="P517" s="171">
        <f>O517*H517</f>
        <v>0</v>
      </c>
      <c r="Q517" s="171">
        <v>0</v>
      </c>
      <c r="R517" s="171">
        <f>Q517*H517</f>
        <v>0</v>
      </c>
      <c r="S517" s="171">
        <v>0</v>
      </c>
      <c r="T517" s="172">
        <f>S517*H517</f>
        <v>0</v>
      </c>
      <c r="AR517" s="18" t="s">
        <v>657</v>
      </c>
      <c r="AT517" s="18" t="s">
        <v>562</v>
      </c>
      <c r="AU517" s="18" t="s">
        <v>445</v>
      </c>
      <c r="AY517" s="18" t="s">
        <v>560</v>
      </c>
      <c r="BE517" s="173">
        <f>IF(N517="základní",J517,0)</f>
        <v>0</v>
      </c>
      <c r="BF517" s="173">
        <f>IF(N517="snížená",J517,0)</f>
        <v>0</v>
      </c>
      <c r="BG517" s="173">
        <f>IF(N517="zákl. přenesená",J517,0)</f>
        <v>0</v>
      </c>
      <c r="BH517" s="173">
        <f>IF(N517="sníž. přenesená",J517,0)</f>
        <v>0</v>
      </c>
      <c r="BI517" s="173">
        <f>IF(N517="nulová",J517,0)</f>
        <v>0</v>
      </c>
      <c r="BJ517" s="18" t="s">
        <v>387</v>
      </c>
      <c r="BK517" s="173">
        <f>ROUND(I517*H517,2)</f>
        <v>0</v>
      </c>
      <c r="BL517" s="18" t="s">
        <v>657</v>
      </c>
      <c r="BM517" s="18" t="s">
        <v>18</v>
      </c>
    </row>
    <row r="518" spans="2:65" s="1" customFormat="1" ht="28.9" customHeight="1" x14ac:dyDescent="0.25">
      <c r="B518" s="35"/>
      <c r="D518" s="177" t="s">
        <v>569</v>
      </c>
      <c r="F518" s="224" t="s">
        <v>19</v>
      </c>
      <c r="I518" s="135"/>
      <c r="L518" s="35"/>
      <c r="M518" s="65"/>
      <c r="N518" s="36"/>
      <c r="O518" s="36"/>
      <c r="P518" s="36"/>
      <c r="Q518" s="36"/>
      <c r="R518" s="36"/>
      <c r="S518" s="36"/>
      <c r="T518" s="66"/>
      <c r="AT518" s="18" t="s">
        <v>569</v>
      </c>
      <c r="AU518" s="18" t="s">
        <v>445</v>
      </c>
    </row>
    <row r="519" spans="2:65" s="1" customFormat="1" ht="20.45" customHeight="1" x14ac:dyDescent="0.25">
      <c r="B519" s="161"/>
      <c r="C519" s="188" t="s">
        <v>20</v>
      </c>
      <c r="D519" s="188" t="s">
        <v>631</v>
      </c>
      <c r="E519" s="189" t="s">
        <v>21</v>
      </c>
      <c r="F519" s="190" t="s">
        <v>22</v>
      </c>
      <c r="G519" s="191" t="s">
        <v>820</v>
      </c>
      <c r="H519" s="192">
        <v>28</v>
      </c>
      <c r="I519" s="193"/>
      <c r="J519" s="194">
        <f>ROUND(I519*H519,2)</f>
        <v>0</v>
      </c>
      <c r="K519" s="190" t="s">
        <v>566</v>
      </c>
      <c r="L519" s="195"/>
      <c r="M519" s="196" t="s">
        <v>385</v>
      </c>
      <c r="N519" s="197" t="s">
        <v>408</v>
      </c>
      <c r="O519" s="36"/>
      <c r="P519" s="171">
        <f>O519*H519</f>
        <v>0</v>
      </c>
      <c r="Q519" s="171">
        <v>5.5999999999999999E-3</v>
      </c>
      <c r="R519" s="171">
        <f>Q519*H519</f>
        <v>0.15679999999999999</v>
      </c>
      <c r="S519" s="171">
        <v>0</v>
      </c>
      <c r="T519" s="172">
        <f>S519*H519</f>
        <v>0</v>
      </c>
      <c r="AR519" s="18" t="s">
        <v>759</v>
      </c>
      <c r="AT519" s="18" t="s">
        <v>631</v>
      </c>
      <c r="AU519" s="18" t="s">
        <v>445</v>
      </c>
      <c r="AY519" s="18" t="s">
        <v>560</v>
      </c>
      <c r="BE519" s="173">
        <f>IF(N519="základní",J519,0)</f>
        <v>0</v>
      </c>
      <c r="BF519" s="173">
        <f>IF(N519="snížená",J519,0)</f>
        <v>0</v>
      </c>
      <c r="BG519" s="173">
        <f>IF(N519="zákl. přenesená",J519,0)</f>
        <v>0</v>
      </c>
      <c r="BH519" s="173">
        <f>IF(N519="sníž. přenesená",J519,0)</f>
        <v>0</v>
      </c>
      <c r="BI519" s="173">
        <f>IF(N519="nulová",J519,0)</f>
        <v>0</v>
      </c>
      <c r="BJ519" s="18" t="s">
        <v>387</v>
      </c>
      <c r="BK519" s="173">
        <f>ROUND(I519*H519,2)</f>
        <v>0</v>
      </c>
      <c r="BL519" s="18" t="s">
        <v>657</v>
      </c>
      <c r="BM519" s="18" t="s">
        <v>23</v>
      </c>
    </row>
    <row r="520" spans="2:65" s="1" customFormat="1" ht="28.9" customHeight="1" x14ac:dyDescent="0.25">
      <c r="B520" s="35"/>
      <c r="D520" s="177" t="s">
        <v>569</v>
      </c>
      <c r="F520" s="224" t="s">
        <v>24</v>
      </c>
      <c r="I520" s="135"/>
      <c r="L520" s="35"/>
      <c r="M520" s="65"/>
      <c r="N520" s="36"/>
      <c r="O520" s="36"/>
      <c r="P520" s="36"/>
      <c r="Q520" s="36"/>
      <c r="R520" s="36"/>
      <c r="S520" s="36"/>
      <c r="T520" s="66"/>
      <c r="AT520" s="18" t="s">
        <v>569</v>
      </c>
      <c r="AU520" s="18" t="s">
        <v>445</v>
      </c>
    </row>
    <row r="521" spans="2:65" s="1" customFormat="1" ht="28.9" customHeight="1" x14ac:dyDescent="0.25">
      <c r="B521" s="161"/>
      <c r="C521" s="162" t="s">
        <v>25</v>
      </c>
      <c r="D521" s="162" t="s">
        <v>562</v>
      </c>
      <c r="E521" s="163" t="s">
        <v>26</v>
      </c>
      <c r="F521" s="164" t="s">
        <v>1322</v>
      </c>
      <c r="G521" s="165" t="s">
        <v>672</v>
      </c>
      <c r="H521" s="166">
        <v>34</v>
      </c>
      <c r="I521" s="167"/>
      <c r="J521" s="168">
        <f>ROUND(I521*H521,2)</f>
        <v>0</v>
      </c>
      <c r="K521" s="164" t="s">
        <v>385</v>
      </c>
      <c r="L521" s="35"/>
      <c r="M521" s="169" t="s">
        <v>385</v>
      </c>
      <c r="N521" s="170" t="s">
        <v>408</v>
      </c>
      <c r="O521" s="36"/>
      <c r="P521" s="171">
        <f>O521*H521</f>
        <v>0</v>
      </c>
      <c r="Q521" s="171">
        <v>2.2000000000000001E-3</v>
      </c>
      <c r="R521" s="171">
        <f>Q521*H521</f>
        <v>7.4800000000000005E-2</v>
      </c>
      <c r="S521" s="171">
        <v>0</v>
      </c>
      <c r="T521" s="172">
        <f>S521*H521</f>
        <v>0</v>
      </c>
      <c r="AR521" s="18" t="s">
        <v>657</v>
      </c>
      <c r="AT521" s="18" t="s">
        <v>562</v>
      </c>
      <c r="AU521" s="18" t="s">
        <v>445</v>
      </c>
      <c r="AY521" s="18" t="s">
        <v>560</v>
      </c>
      <c r="BE521" s="173">
        <f>IF(N521="základní",J521,0)</f>
        <v>0</v>
      </c>
      <c r="BF521" s="173">
        <f>IF(N521="snížená",J521,0)</f>
        <v>0</v>
      </c>
      <c r="BG521" s="173">
        <f>IF(N521="zákl. přenesená",J521,0)</f>
        <v>0</v>
      </c>
      <c r="BH521" s="173">
        <f>IF(N521="sníž. přenesená",J521,0)</f>
        <v>0</v>
      </c>
      <c r="BI521" s="173">
        <f>IF(N521="nulová",J521,0)</f>
        <v>0</v>
      </c>
      <c r="BJ521" s="18" t="s">
        <v>387</v>
      </c>
      <c r="BK521" s="173">
        <f>ROUND(I521*H521,2)</f>
        <v>0</v>
      </c>
      <c r="BL521" s="18" t="s">
        <v>657</v>
      </c>
      <c r="BM521" s="18" t="s">
        <v>27</v>
      </c>
    </row>
    <row r="522" spans="2:65" s="1" customFormat="1" ht="28.9" customHeight="1" x14ac:dyDescent="0.25">
      <c r="B522" s="35"/>
      <c r="D522" s="174" t="s">
        <v>569</v>
      </c>
      <c r="F522" s="175" t="s">
        <v>28</v>
      </c>
      <c r="I522" s="135"/>
      <c r="L522" s="35"/>
      <c r="M522" s="65"/>
      <c r="N522" s="36"/>
      <c r="O522" s="36"/>
      <c r="P522" s="36"/>
      <c r="Q522" s="36"/>
      <c r="R522" s="36"/>
      <c r="S522" s="36"/>
      <c r="T522" s="66"/>
      <c r="AT522" s="18" t="s">
        <v>569</v>
      </c>
      <c r="AU522" s="18" t="s">
        <v>445</v>
      </c>
    </row>
    <row r="523" spans="2:65" s="11" customFormat="1" ht="20.45" customHeight="1" x14ac:dyDescent="0.25">
      <c r="B523" s="176"/>
      <c r="D523" s="177" t="s">
        <v>571</v>
      </c>
      <c r="E523" s="178" t="s">
        <v>385</v>
      </c>
      <c r="F523" s="179" t="s">
        <v>29</v>
      </c>
      <c r="H523" s="180">
        <v>34</v>
      </c>
      <c r="I523" s="181"/>
      <c r="L523" s="176"/>
      <c r="M523" s="182"/>
      <c r="N523" s="183"/>
      <c r="O523" s="183"/>
      <c r="P523" s="183"/>
      <c r="Q523" s="183"/>
      <c r="R523" s="183"/>
      <c r="S523" s="183"/>
      <c r="T523" s="184"/>
      <c r="AT523" s="185" t="s">
        <v>571</v>
      </c>
      <c r="AU523" s="185" t="s">
        <v>445</v>
      </c>
      <c r="AV523" s="11" t="s">
        <v>445</v>
      </c>
      <c r="AW523" s="11" t="s">
        <v>401</v>
      </c>
      <c r="AX523" s="11" t="s">
        <v>387</v>
      </c>
      <c r="AY523" s="185" t="s">
        <v>560</v>
      </c>
    </row>
    <row r="524" spans="2:65" s="1" customFormat="1" ht="28.9" customHeight="1" x14ac:dyDescent="0.25">
      <c r="B524" s="161"/>
      <c r="C524" s="162" t="s">
        <v>30</v>
      </c>
      <c r="D524" s="162" t="s">
        <v>562</v>
      </c>
      <c r="E524" s="163" t="s">
        <v>31</v>
      </c>
      <c r="F524" s="164" t="s">
        <v>32</v>
      </c>
      <c r="G524" s="165" t="s">
        <v>672</v>
      </c>
      <c r="H524" s="166">
        <v>70.84</v>
      </c>
      <c r="I524" s="167"/>
      <c r="J524" s="168">
        <f>ROUND(I524*H524,2)</f>
        <v>0</v>
      </c>
      <c r="K524" s="164" t="s">
        <v>566</v>
      </c>
      <c r="L524" s="35"/>
      <c r="M524" s="169" t="s">
        <v>385</v>
      </c>
      <c r="N524" s="170" t="s">
        <v>408</v>
      </c>
      <c r="O524" s="36"/>
      <c r="P524" s="171">
        <f>O524*H524</f>
        <v>0</v>
      </c>
      <c r="Q524" s="171">
        <v>2.2000000000000001E-3</v>
      </c>
      <c r="R524" s="171">
        <f>Q524*H524</f>
        <v>0.15584800000000001</v>
      </c>
      <c r="S524" s="171">
        <v>0</v>
      </c>
      <c r="T524" s="172">
        <f>S524*H524</f>
        <v>0</v>
      </c>
      <c r="AR524" s="18" t="s">
        <v>657</v>
      </c>
      <c r="AT524" s="18" t="s">
        <v>562</v>
      </c>
      <c r="AU524" s="18" t="s">
        <v>445</v>
      </c>
      <c r="AY524" s="18" t="s">
        <v>560</v>
      </c>
      <c r="BE524" s="173">
        <f>IF(N524="základní",J524,0)</f>
        <v>0</v>
      </c>
      <c r="BF524" s="173">
        <f>IF(N524="snížená",J524,0)</f>
        <v>0</v>
      </c>
      <c r="BG524" s="173">
        <f>IF(N524="zákl. přenesená",J524,0)</f>
        <v>0</v>
      </c>
      <c r="BH524" s="173">
        <f>IF(N524="sníž. přenesená",J524,0)</f>
        <v>0</v>
      </c>
      <c r="BI524" s="173">
        <f>IF(N524="nulová",J524,0)</f>
        <v>0</v>
      </c>
      <c r="BJ524" s="18" t="s">
        <v>387</v>
      </c>
      <c r="BK524" s="173">
        <f>ROUND(I524*H524,2)</f>
        <v>0</v>
      </c>
      <c r="BL524" s="18" t="s">
        <v>657</v>
      </c>
      <c r="BM524" s="18" t="s">
        <v>33</v>
      </c>
    </row>
    <row r="525" spans="2:65" s="1" customFormat="1" ht="28.9" customHeight="1" x14ac:dyDescent="0.25">
      <c r="B525" s="35"/>
      <c r="D525" s="174" t="s">
        <v>569</v>
      </c>
      <c r="F525" s="175" t="s">
        <v>34</v>
      </c>
      <c r="I525" s="135"/>
      <c r="L525" s="35"/>
      <c r="M525" s="65"/>
      <c r="N525" s="36"/>
      <c r="O525" s="36"/>
      <c r="P525" s="36"/>
      <c r="Q525" s="36"/>
      <c r="R525" s="36"/>
      <c r="S525" s="36"/>
      <c r="T525" s="66"/>
      <c r="AT525" s="18" t="s">
        <v>569</v>
      </c>
      <c r="AU525" s="18" t="s">
        <v>445</v>
      </c>
    </row>
    <row r="526" spans="2:65" s="11" customFormat="1" ht="20.45" customHeight="1" x14ac:dyDescent="0.25">
      <c r="B526" s="176"/>
      <c r="D526" s="177" t="s">
        <v>571</v>
      </c>
      <c r="E526" s="178" t="s">
        <v>385</v>
      </c>
      <c r="F526" s="179" t="s">
        <v>35</v>
      </c>
      <c r="H526" s="180">
        <v>70.84</v>
      </c>
      <c r="I526" s="181"/>
      <c r="L526" s="176"/>
      <c r="M526" s="182"/>
      <c r="N526" s="183"/>
      <c r="O526" s="183"/>
      <c r="P526" s="183"/>
      <c r="Q526" s="183"/>
      <c r="R526" s="183"/>
      <c r="S526" s="183"/>
      <c r="T526" s="184"/>
      <c r="AT526" s="185" t="s">
        <v>571</v>
      </c>
      <c r="AU526" s="185" t="s">
        <v>445</v>
      </c>
      <c r="AV526" s="11" t="s">
        <v>445</v>
      </c>
      <c r="AW526" s="11" t="s">
        <v>401</v>
      </c>
      <c r="AX526" s="11" t="s">
        <v>387</v>
      </c>
      <c r="AY526" s="185" t="s">
        <v>560</v>
      </c>
    </row>
    <row r="527" spans="2:65" s="1" customFormat="1" ht="28.9" customHeight="1" x14ac:dyDescent="0.25">
      <c r="B527" s="161"/>
      <c r="C527" s="162" t="s">
        <v>36</v>
      </c>
      <c r="D527" s="162" t="s">
        <v>562</v>
      </c>
      <c r="E527" s="163" t="s">
        <v>37</v>
      </c>
      <c r="F527" s="164" t="s">
        <v>1323</v>
      </c>
      <c r="G527" s="165" t="s">
        <v>672</v>
      </c>
      <c r="H527" s="166">
        <v>112.71</v>
      </c>
      <c r="I527" s="167"/>
      <c r="J527" s="168">
        <f>ROUND(I527*H527,2)</f>
        <v>0</v>
      </c>
      <c r="K527" s="164" t="s">
        <v>566</v>
      </c>
      <c r="L527" s="35"/>
      <c r="M527" s="169" t="s">
        <v>385</v>
      </c>
      <c r="N527" s="170" t="s">
        <v>408</v>
      </c>
      <c r="O527" s="36"/>
      <c r="P527" s="171">
        <f>O527*H527</f>
        <v>0</v>
      </c>
      <c r="Q527" s="171">
        <v>2.8900000000000002E-3</v>
      </c>
      <c r="R527" s="171">
        <f>Q527*H527</f>
        <v>0.32573190000000002</v>
      </c>
      <c r="S527" s="171">
        <v>0</v>
      </c>
      <c r="T527" s="172">
        <f>S527*H527</f>
        <v>0</v>
      </c>
      <c r="AR527" s="18" t="s">
        <v>657</v>
      </c>
      <c r="AT527" s="18" t="s">
        <v>562</v>
      </c>
      <c r="AU527" s="18" t="s">
        <v>445</v>
      </c>
      <c r="AY527" s="18" t="s">
        <v>560</v>
      </c>
      <c r="BE527" s="173">
        <f>IF(N527="základní",J527,0)</f>
        <v>0</v>
      </c>
      <c r="BF527" s="173">
        <f>IF(N527="snížená",J527,0)</f>
        <v>0</v>
      </c>
      <c r="BG527" s="173">
        <f>IF(N527="zákl. přenesená",J527,0)</f>
        <v>0</v>
      </c>
      <c r="BH527" s="173">
        <f>IF(N527="sníž. přenesená",J527,0)</f>
        <v>0</v>
      </c>
      <c r="BI527" s="173">
        <f>IF(N527="nulová",J527,0)</f>
        <v>0</v>
      </c>
      <c r="BJ527" s="18" t="s">
        <v>387</v>
      </c>
      <c r="BK527" s="173">
        <f>ROUND(I527*H527,2)</f>
        <v>0</v>
      </c>
      <c r="BL527" s="18" t="s">
        <v>657</v>
      </c>
      <c r="BM527" s="18" t="s">
        <v>38</v>
      </c>
    </row>
    <row r="528" spans="2:65" s="1" customFormat="1" ht="28.9" customHeight="1" x14ac:dyDescent="0.25">
      <c r="B528" s="35"/>
      <c r="D528" s="174" t="s">
        <v>569</v>
      </c>
      <c r="F528" s="175" t="s">
        <v>39</v>
      </c>
      <c r="I528" s="135"/>
      <c r="L528" s="35"/>
      <c r="M528" s="65"/>
      <c r="N528" s="36"/>
      <c r="O528" s="36"/>
      <c r="P528" s="36"/>
      <c r="Q528" s="36"/>
      <c r="R528" s="36"/>
      <c r="S528" s="36"/>
      <c r="T528" s="66"/>
      <c r="AT528" s="18" t="s">
        <v>569</v>
      </c>
      <c r="AU528" s="18" t="s">
        <v>445</v>
      </c>
    </row>
    <row r="529" spans="2:65" s="11" customFormat="1" ht="20.45" customHeight="1" x14ac:dyDescent="0.25">
      <c r="B529" s="176"/>
      <c r="D529" s="177" t="s">
        <v>571</v>
      </c>
      <c r="E529" s="178" t="s">
        <v>385</v>
      </c>
      <c r="F529" s="179" t="s">
        <v>452</v>
      </c>
      <c r="H529" s="180">
        <v>112.71</v>
      </c>
      <c r="I529" s="181"/>
      <c r="L529" s="176"/>
      <c r="M529" s="182"/>
      <c r="N529" s="183"/>
      <c r="O529" s="183"/>
      <c r="P529" s="183"/>
      <c r="Q529" s="183"/>
      <c r="R529" s="183"/>
      <c r="S529" s="183"/>
      <c r="T529" s="184"/>
      <c r="AT529" s="185" t="s">
        <v>571</v>
      </c>
      <c r="AU529" s="185" t="s">
        <v>445</v>
      </c>
      <c r="AV529" s="11" t="s">
        <v>445</v>
      </c>
      <c r="AW529" s="11" t="s">
        <v>401</v>
      </c>
      <c r="AX529" s="11" t="s">
        <v>387</v>
      </c>
      <c r="AY529" s="185" t="s">
        <v>560</v>
      </c>
    </row>
    <row r="530" spans="2:65" s="1" customFormat="1" ht="28.9" customHeight="1" x14ac:dyDescent="0.25">
      <c r="B530" s="161"/>
      <c r="C530" s="162" t="s">
        <v>40</v>
      </c>
      <c r="D530" s="162" t="s">
        <v>562</v>
      </c>
      <c r="E530" s="163" t="s">
        <v>41</v>
      </c>
      <c r="F530" s="164" t="s">
        <v>1324</v>
      </c>
      <c r="G530" s="165" t="s">
        <v>565</v>
      </c>
      <c r="H530" s="166">
        <v>17.809000000000001</v>
      </c>
      <c r="I530" s="167"/>
      <c r="J530" s="168">
        <f>ROUND(I530*H530,2)</f>
        <v>0</v>
      </c>
      <c r="K530" s="164" t="s">
        <v>566</v>
      </c>
      <c r="L530" s="35"/>
      <c r="M530" s="169" t="s">
        <v>385</v>
      </c>
      <c r="N530" s="170" t="s">
        <v>408</v>
      </c>
      <c r="O530" s="36"/>
      <c r="P530" s="171">
        <f>O530*H530</f>
        <v>0</v>
      </c>
      <c r="Q530" s="171">
        <v>1.082E-2</v>
      </c>
      <c r="R530" s="171">
        <f>Q530*H530</f>
        <v>0.19269338</v>
      </c>
      <c r="S530" s="171">
        <v>0</v>
      </c>
      <c r="T530" s="172">
        <f>S530*H530</f>
        <v>0</v>
      </c>
      <c r="AR530" s="18" t="s">
        <v>657</v>
      </c>
      <c r="AT530" s="18" t="s">
        <v>562</v>
      </c>
      <c r="AU530" s="18" t="s">
        <v>445</v>
      </c>
      <c r="AY530" s="18" t="s">
        <v>560</v>
      </c>
      <c r="BE530" s="173">
        <f>IF(N530="základní",J530,0)</f>
        <v>0</v>
      </c>
      <c r="BF530" s="173">
        <f>IF(N530="snížená",J530,0)</f>
        <v>0</v>
      </c>
      <c r="BG530" s="173">
        <f>IF(N530="zákl. přenesená",J530,0)</f>
        <v>0</v>
      </c>
      <c r="BH530" s="173">
        <f>IF(N530="sníž. přenesená",J530,0)</f>
        <v>0</v>
      </c>
      <c r="BI530" s="173">
        <f>IF(N530="nulová",J530,0)</f>
        <v>0</v>
      </c>
      <c r="BJ530" s="18" t="s">
        <v>387</v>
      </c>
      <c r="BK530" s="173">
        <f>ROUND(I530*H530,2)</f>
        <v>0</v>
      </c>
      <c r="BL530" s="18" t="s">
        <v>657</v>
      </c>
      <c r="BM530" s="18" t="s">
        <v>42</v>
      </c>
    </row>
    <row r="531" spans="2:65" s="1" customFormat="1" ht="28.9" customHeight="1" x14ac:dyDescent="0.25">
      <c r="B531" s="35"/>
      <c r="D531" s="174" t="s">
        <v>569</v>
      </c>
      <c r="F531" s="175" t="s">
        <v>43</v>
      </c>
      <c r="I531" s="135"/>
      <c r="L531" s="35"/>
      <c r="M531" s="65"/>
      <c r="N531" s="36"/>
      <c r="O531" s="36"/>
      <c r="P531" s="36"/>
      <c r="Q531" s="36"/>
      <c r="R531" s="36"/>
      <c r="S531" s="36"/>
      <c r="T531" s="66"/>
      <c r="AT531" s="18" t="s">
        <v>569</v>
      </c>
      <c r="AU531" s="18" t="s">
        <v>445</v>
      </c>
    </row>
    <row r="532" spans="2:65" s="11" customFormat="1" ht="20.45" customHeight="1" x14ac:dyDescent="0.25">
      <c r="B532" s="176"/>
      <c r="D532" s="177" t="s">
        <v>571</v>
      </c>
      <c r="E532" s="178" t="s">
        <v>385</v>
      </c>
      <c r="F532" s="179" t="s">
        <v>44</v>
      </c>
      <c r="H532" s="180">
        <v>17.809000000000001</v>
      </c>
      <c r="I532" s="181"/>
      <c r="L532" s="176"/>
      <c r="M532" s="182"/>
      <c r="N532" s="183"/>
      <c r="O532" s="183"/>
      <c r="P532" s="183"/>
      <c r="Q532" s="183"/>
      <c r="R532" s="183"/>
      <c r="S532" s="183"/>
      <c r="T532" s="184"/>
      <c r="AT532" s="185" t="s">
        <v>571</v>
      </c>
      <c r="AU532" s="185" t="s">
        <v>445</v>
      </c>
      <c r="AV532" s="11" t="s">
        <v>445</v>
      </c>
      <c r="AW532" s="11" t="s">
        <v>401</v>
      </c>
      <c r="AX532" s="11" t="s">
        <v>387</v>
      </c>
      <c r="AY532" s="185" t="s">
        <v>560</v>
      </c>
    </row>
    <row r="533" spans="2:65" s="1" customFormat="1" ht="20.45" customHeight="1" x14ac:dyDescent="0.25">
      <c r="B533" s="161"/>
      <c r="C533" s="162" t="s">
        <v>45</v>
      </c>
      <c r="D533" s="162" t="s">
        <v>562</v>
      </c>
      <c r="E533" s="163" t="s">
        <v>46</v>
      </c>
      <c r="F533" s="164" t="s">
        <v>47</v>
      </c>
      <c r="G533" s="165" t="s">
        <v>820</v>
      </c>
      <c r="H533" s="166">
        <v>17</v>
      </c>
      <c r="I533" s="167"/>
      <c r="J533" s="168">
        <f>ROUND(I533*H533,2)</f>
        <v>0</v>
      </c>
      <c r="K533" s="164" t="s">
        <v>385</v>
      </c>
      <c r="L533" s="35"/>
      <c r="M533" s="169" t="s">
        <v>385</v>
      </c>
      <c r="N533" s="170" t="s">
        <v>408</v>
      </c>
      <c r="O533" s="36"/>
      <c r="P533" s="171">
        <f>O533*H533</f>
        <v>0</v>
      </c>
      <c r="Q533" s="171">
        <v>3.96E-3</v>
      </c>
      <c r="R533" s="171">
        <f>Q533*H533</f>
        <v>6.7320000000000005E-2</v>
      </c>
      <c r="S533" s="171">
        <v>0</v>
      </c>
      <c r="T533" s="172">
        <f>S533*H533</f>
        <v>0</v>
      </c>
      <c r="AR533" s="18" t="s">
        <v>657</v>
      </c>
      <c r="AT533" s="18" t="s">
        <v>562</v>
      </c>
      <c r="AU533" s="18" t="s">
        <v>445</v>
      </c>
      <c r="AY533" s="18" t="s">
        <v>560</v>
      </c>
      <c r="BE533" s="173">
        <f>IF(N533="základní",J533,0)</f>
        <v>0</v>
      </c>
      <c r="BF533" s="173">
        <f>IF(N533="snížená",J533,0)</f>
        <v>0</v>
      </c>
      <c r="BG533" s="173">
        <f>IF(N533="zákl. přenesená",J533,0)</f>
        <v>0</v>
      </c>
      <c r="BH533" s="173">
        <f>IF(N533="sníž. přenesená",J533,0)</f>
        <v>0</v>
      </c>
      <c r="BI533" s="173">
        <f>IF(N533="nulová",J533,0)</f>
        <v>0</v>
      </c>
      <c r="BJ533" s="18" t="s">
        <v>387</v>
      </c>
      <c r="BK533" s="173">
        <f>ROUND(I533*H533,2)</f>
        <v>0</v>
      </c>
      <c r="BL533" s="18" t="s">
        <v>657</v>
      </c>
      <c r="BM533" s="18" t="s">
        <v>48</v>
      </c>
    </row>
    <row r="534" spans="2:65" s="1" customFormat="1" ht="20.45" customHeight="1" x14ac:dyDescent="0.25">
      <c r="B534" s="161"/>
      <c r="C534" s="162" t="s">
        <v>49</v>
      </c>
      <c r="D534" s="162" t="s">
        <v>562</v>
      </c>
      <c r="E534" s="163" t="s">
        <v>50</v>
      </c>
      <c r="F534" s="164" t="s">
        <v>51</v>
      </c>
      <c r="G534" s="165" t="s">
        <v>919</v>
      </c>
      <c r="H534" s="166">
        <v>1.72</v>
      </c>
      <c r="I534" s="167"/>
      <c r="J534" s="168">
        <f>ROUND(I534*H534,2)</f>
        <v>0</v>
      </c>
      <c r="K534" s="164" t="s">
        <v>566</v>
      </c>
      <c r="L534" s="35"/>
      <c r="M534" s="169" t="s">
        <v>385</v>
      </c>
      <c r="N534" s="170" t="s">
        <v>408</v>
      </c>
      <c r="O534" s="36"/>
      <c r="P534" s="171">
        <f>O534*H534</f>
        <v>0</v>
      </c>
      <c r="Q534" s="171">
        <v>0</v>
      </c>
      <c r="R534" s="171">
        <f>Q534*H534</f>
        <v>0</v>
      </c>
      <c r="S534" s="171">
        <v>0</v>
      </c>
      <c r="T534" s="172">
        <f>S534*H534</f>
        <v>0</v>
      </c>
      <c r="AR534" s="18" t="s">
        <v>657</v>
      </c>
      <c r="AT534" s="18" t="s">
        <v>562</v>
      </c>
      <c r="AU534" s="18" t="s">
        <v>445</v>
      </c>
      <c r="AY534" s="18" t="s">
        <v>560</v>
      </c>
      <c r="BE534" s="173">
        <f>IF(N534="základní",J534,0)</f>
        <v>0</v>
      </c>
      <c r="BF534" s="173">
        <f>IF(N534="snížená",J534,0)</f>
        <v>0</v>
      </c>
      <c r="BG534" s="173">
        <f>IF(N534="zákl. přenesená",J534,0)</f>
        <v>0</v>
      </c>
      <c r="BH534" s="173">
        <f>IF(N534="sníž. přenesená",J534,0)</f>
        <v>0</v>
      </c>
      <c r="BI534" s="173">
        <f>IF(N534="nulová",J534,0)</f>
        <v>0</v>
      </c>
      <c r="BJ534" s="18" t="s">
        <v>387</v>
      </c>
      <c r="BK534" s="173">
        <f>ROUND(I534*H534,2)</f>
        <v>0</v>
      </c>
      <c r="BL534" s="18" t="s">
        <v>657</v>
      </c>
      <c r="BM534" s="18" t="s">
        <v>52</v>
      </c>
    </row>
    <row r="535" spans="2:65" s="1" customFormat="1" ht="40.15" customHeight="1" x14ac:dyDescent="0.25">
      <c r="B535" s="35"/>
      <c r="D535" s="174" t="s">
        <v>569</v>
      </c>
      <c r="F535" s="175" t="s">
        <v>53</v>
      </c>
      <c r="I535" s="135"/>
      <c r="L535" s="35"/>
      <c r="M535" s="65"/>
      <c r="N535" s="36"/>
      <c r="O535" s="36"/>
      <c r="P535" s="36"/>
      <c r="Q535" s="36"/>
      <c r="R535" s="36"/>
      <c r="S535" s="36"/>
      <c r="T535" s="66"/>
      <c r="AT535" s="18" t="s">
        <v>569</v>
      </c>
      <c r="AU535" s="18" t="s">
        <v>445</v>
      </c>
    </row>
    <row r="536" spans="2:65" s="10" customFormat="1" ht="29.85" customHeight="1" x14ac:dyDescent="0.3">
      <c r="B536" s="147"/>
      <c r="D536" s="158" t="s">
        <v>436</v>
      </c>
      <c r="E536" s="159" t="s">
        <v>54</v>
      </c>
      <c r="F536" s="159" t="s">
        <v>55</v>
      </c>
      <c r="I536" s="150"/>
      <c r="J536" s="160">
        <f>BK536</f>
        <v>0</v>
      </c>
      <c r="L536" s="147"/>
      <c r="M536" s="152"/>
      <c r="N536" s="153"/>
      <c r="O536" s="153"/>
      <c r="P536" s="154">
        <f>SUM(P537:P547)</f>
        <v>0</v>
      </c>
      <c r="Q536" s="153"/>
      <c r="R536" s="154">
        <f>SUM(R537:R547)</f>
        <v>0.182063</v>
      </c>
      <c r="S536" s="153"/>
      <c r="T536" s="155">
        <f>SUM(T537:T547)</f>
        <v>3.5000000000000003E-2</v>
      </c>
      <c r="AR536" s="148" t="s">
        <v>445</v>
      </c>
      <c r="AT536" s="156" t="s">
        <v>436</v>
      </c>
      <c r="AU536" s="156" t="s">
        <v>387</v>
      </c>
      <c r="AY536" s="148" t="s">
        <v>560</v>
      </c>
      <c r="BK536" s="157">
        <f>SUM(BK537:BK547)</f>
        <v>0</v>
      </c>
    </row>
    <row r="537" spans="2:65" s="1" customFormat="1" ht="20.45" customHeight="1" x14ac:dyDescent="0.25">
      <c r="B537" s="161"/>
      <c r="C537" s="162" t="s">
        <v>56</v>
      </c>
      <c r="D537" s="162" t="s">
        <v>562</v>
      </c>
      <c r="E537" s="163" t="s">
        <v>57</v>
      </c>
      <c r="F537" s="164" t="s">
        <v>58</v>
      </c>
      <c r="G537" s="165" t="s">
        <v>820</v>
      </c>
      <c r="H537" s="166">
        <v>1</v>
      </c>
      <c r="I537" s="167"/>
      <c r="J537" s="168">
        <f>ROUND(I537*H537,2)</f>
        <v>0</v>
      </c>
      <c r="K537" s="164" t="s">
        <v>385</v>
      </c>
      <c r="L537" s="35"/>
      <c r="M537" s="169" t="s">
        <v>385</v>
      </c>
      <c r="N537" s="170" t="s">
        <v>408</v>
      </c>
      <c r="O537" s="36"/>
      <c r="P537" s="171">
        <f>O537*H537</f>
        <v>0</v>
      </c>
      <c r="Q537" s="171">
        <v>0</v>
      </c>
      <c r="R537" s="171">
        <f>Q537*H537</f>
        <v>0</v>
      </c>
      <c r="S537" s="171">
        <v>0</v>
      </c>
      <c r="T537" s="172">
        <f>S537*H537</f>
        <v>0</v>
      </c>
      <c r="AR537" s="18" t="s">
        <v>657</v>
      </c>
      <c r="AT537" s="18" t="s">
        <v>562</v>
      </c>
      <c r="AU537" s="18" t="s">
        <v>445</v>
      </c>
      <c r="AY537" s="18" t="s">
        <v>560</v>
      </c>
      <c r="BE537" s="173">
        <f>IF(N537="základní",J537,0)</f>
        <v>0</v>
      </c>
      <c r="BF537" s="173">
        <f>IF(N537="snížená",J537,0)</f>
        <v>0</v>
      </c>
      <c r="BG537" s="173">
        <f>IF(N537="zákl. přenesená",J537,0)</f>
        <v>0</v>
      </c>
      <c r="BH537" s="173">
        <f>IF(N537="sníž. přenesená",J537,0)</f>
        <v>0</v>
      </c>
      <c r="BI537" s="173">
        <f>IF(N537="nulová",J537,0)</f>
        <v>0</v>
      </c>
      <c r="BJ537" s="18" t="s">
        <v>387</v>
      </c>
      <c r="BK537" s="173">
        <f>ROUND(I537*H537,2)</f>
        <v>0</v>
      </c>
      <c r="BL537" s="18" t="s">
        <v>657</v>
      </c>
      <c r="BM537" s="18" t="s">
        <v>59</v>
      </c>
    </row>
    <row r="538" spans="2:65" s="1" customFormat="1" ht="28.9" customHeight="1" x14ac:dyDescent="0.25">
      <c r="B538" s="161"/>
      <c r="C538" s="188" t="s">
        <v>60</v>
      </c>
      <c r="D538" s="188" t="s">
        <v>631</v>
      </c>
      <c r="E538" s="189" t="s">
        <v>61</v>
      </c>
      <c r="F538" s="190" t="s">
        <v>62</v>
      </c>
      <c r="G538" s="191" t="s">
        <v>820</v>
      </c>
      <c r="H538" s="192">
        <v>1</v>
      </c>
      <c r="I538" s="193"/>
      <c r="J538" s="194">
        <f>ROUND(I538*H538,2)</f>
        <v>0</v>
      </c>
      <c r="K538" s="190" t="s">
        <v>385</v>
      </c>
      <c r="L538" s="195"/>
      <c r="M538" s="196" t="s">
        <v>385</v>
      </c>
      <c r="N538" s="197" t="s">
        <v>408</v>
      </c>
      <c r="O538" s="36"/>
      <c r="P538" s="171">
        <f>O538*H538</f>
        <v>0</v>
      </c>
      <c r="Q538" s="171">
        <v>5.6000000000000001E-2</v>
      </c>
      <c r="R538" s="171">
        <f>Q538*H538</f>
        <v>5.6000000000000001E-2</v>
      </c>
      <c r="S538" s="171">
        <v>0</v>
      </c>
      <c r="T538" s="172">
        <f>S538*H538</f>
        <v>0</v>
      </c>
      <c r="AR538" s="18" t="s">
        <v>759</v>
      </c>
      <c r="AT538" s="18" t="s">
        <v>631</v>
      </c>
      <c r="AU538" s="18" t="s">
        <v>445</v>
      </c>
      <c r="AY538" s="18" t="s">
        <v>560</v>
      </c>
      <c r="BE538" s="173">
        <f>IF(N538="základní",J538,0)</f>
        <v>0</v>
      </c>
      <c r="BF538" s="173">
        <f>IF(N538="snížená",J538,0)</f>
        <v>0</v>
      </c>
      <c r="BG538" s="173">
        <f>IF(N538="zákl. přenesená",J538,0)</f>
        <v>0</v>
      </c>
      <c r="BH538" s="173">
        <f>IF(N538="sníž. přenesená",J538,0)</f>
        <v>0</v>
      </c>
      <c r="BI538" s="173">
        <f>IF(N538="nulová",J538,0)</f>
        <v>0</v>
      </c>
      <c r="BJ538" s="18" t="s">
        <v>387</v>
      </c>
      <c r="BK538" s="173">
        <f>ROUND(I538*H538,2)</f>
        <v>0</v>
      </c>
      <c r="BL538" s="18" t="s">
        <v>657</v>
      </c>
      <c r="BM538" s="18" t="s">
        <v>63</v>
      </c>
    </row>
    <row r="539" spans="2:65" s="1" customFormat="1" ht="20.45" customHeight="1" x14ac:dyDescent="0.25">
      <c r="B539" s="161"/>
      <c r="C539" s="162" t="s">
        <v>64</v>
      </c>
      <c r="D539" s="162" t="s">
        <v>562</v>
      </c>
      <c r="E539" s="163" t="s">
        <v>65</v>
      </c>
      <c r="F539" s="164" t="s">
        <v>66</v>
      </c>
      <c r="G539" s="165" t="s">
        <v>820</v>
      </c>
      <c r="H539" s="166">
        <v>1</v>
      </c>
      <c r="I539" s="167"/>
      <c r="J539" s="168">
        <f>ROUND(I539*H539,2)</f>
        <v>0</v>
      </c>
      <c r="K539" s="164" t="s">
        <v>385</v>
      </c>
      <c r="L539" s="35"/>
      <c r="M539" s="169" t="s">
        <v>385</v>
      </c>
      <c r="N539" s="170" t="s">
        <v>408</v>
      </c>
      <c r="O539" s="36"/>
      <c r="P539" s="171">
        <f>O539*H539</f>
        <v>0</v>
      </c>
      <c r="Q539" s="171">
        <v>0</v>
      </c>
      <c r="R539" s="171">
        <f>Q539*H539</f>
        <v>0</v>
      </c>
      <c r="S539" s="171">
        <v>3.5000000000000003E-2</v>
      </c>
      <c r="T539" s="172">
        <f>S539*H539</f>
        <v>3.5000000000000003E-2</v>
      </c>
      <c r="AR539" s="18" t="s">
        <v>657</v>
      </c>
      <c r="AT539" s="18" t="s">
        <v>562</v>
      </c>
      <c r="AU539" s="18" t="s">
        <v>445</v>
      </c>
      <c r="AY539" s="18" t="s">
        <v>560</v>
      </c>
      <c r="BE539" s="173">
        <f>IF(N539="základní",J539,0)</f>
        <v>0</v>
      </c>
      <c r="BF539" s="173">
        <f>IF(N539="snížená",J539,0)</f>
        <v>0</v>
      </c>
      <c r="BG539" s="173">
        <f>IF(N539="zákl. přenesená",J539,0)</f>
        <v>0</v>
      </c>
      <c r="BH539" s="173">
        <f>IF(N539="sníž. přenesená",J539,0)</f>
        <v>0</v>
      </c>
      <c r="BI539" s="173">
        <f>IF(N539="nulová",J539,0)</f>
        <v>0</v>
      </c>
      <c r="BJ539" s="18" t="s">
        <v>387</v>
      </c>
      <c r="BK539" s="173">
        <f>ROUND(I539*H539,2)</f>
        <v>0</v>
      </c>
      <c r="BL539" s="18" t="s">
        <v>657</v>
      </c>
      <c r="BM539" s="18" t="s">
        <v>67</v>
      </c>
    </row>
    <row r="540" spans="2:65" s="1" customFormat="1" ht="20.45" customHeight="1" x14ac:dyDescent="0.25">
      <c r="B540" s="161"/>
      <c r="C540" s="162" t="s">
        <v>68</v>
      </c>
      <c r="D540" s="162" t="s">
        <v>562</v>
      </c>
      <c r="E540" s="163" t="s">
        <v>69</v>
      </c>
      <c r="F540" s="164" t="s">
        <v>70</v>
      </c>
      <c r="G540" s="165" t="s">
        <v>565</v>
      </c>
      <c r="H540" s="166">
        <v>6.3</v>
      </c>
      <c r="I540" s="167"/>
      <c r="J540" s="168">
        <f>ROUND(I540*H540,2)</f>
        <v>0</v>
      </c>
      <c r="K540" s="164" t="s">
        <v>566</v>
      </c>
      <c r="L540" s="35"/>
      <c r="M540" s="169" t="s">
        <v>385</v>
      </c>
      <c r="N540" s="170" t="s">
        <v>408</v>
      </c>
      <c r="O540" s="36"/>
      <c r="P540" s="171">
        <f>O540*H540</f>
        <v>0</v>
      </c>
      <c r="Q540" s="171">
        <v>1.0000000000000001E-5</v>
      </c>
      <c r="R540" s="171">
        <f>Q540*H540</f>
        <v>6.3E-5</v>
      </c>
      <c r="S540" s="171">
        <v>0</v>
      </c>
      <c r="T540" s="172">
        <f>S540*H540</f>
        <v>0</v>
      </c>
      <c r="AR540" s="18" t="s">
        <v>657</v>
      </c>
      <c r="AT540" s="18" t="s">
        <v>562</v>
      </c>
      <c r="AU540" s="18" t="s">
        <v>445</v>
      </c>
      <c r="AY540" s="18" t="s">
        <v>560</v>
      </c>
      <c r="BE540" s="173">
        <f>IF(N540="základní",J540,0)</f>
        <v>0</v>
      </c>
      <c r="BF540" s="173">
        <f>IF(N540="snížená",J540,0)</f>
        <v>0</v>
      </c>
      <c r="BG540" s="173">
        <f>IF(N540="zákl. přenesená",J540,0)</f>
        <v>0</v>
      </c>
      <c r="BH540" s="173">
        <f>IF(N540="sníž. přenesená",J540,0)</f>
        <v>0</v>
      </c>
      <c r="BI540" s="173">
        <f>IF(N540="nulová",J540,0)</f>
        <v>0</v>
      </c>
      <c r="BJ540" s="18" t="s">
        <v>387</v>
      </c>
      <c r="BK540" s="173">
        <f>ROUND(I540*H540,2)</f>
        <v>0</v>
      </c>
      <c r="BL540" s="18" t="s">
        <v>657</v>
      </c>
      <c r="BM540" s="18" t="s">
        <v>71</v>
      </c>
    </row>
    <row r="541" spans="2:65" s="1" customFormat="1" ht="20.45" customHeight="1" x14ac:dyDescent="0.25">
      <c r="B541" s="35"/>
      <c r="D541" s="174" t="s">
        <v>569</v>
      </c>
      <c r="F541" s="175" t="s">
        <v>72</v>
      </c>
      <c r="I541" s="135"/>
      <c r="L541" s="35"/>
      <c r="M541" s="65"/>
      <c r="N541" s="36"/>
      <c r="O541" s="36"/>
      <c r="P541" s="36"/>
      <c r="Q541" s="36"/>
      <c r="R541" s="36"/>
      <c r="S541" s="36"/>
      <c r="T541" s="66"/>
      <c r="AT541" s="18" t="s">
        <v>569</v>
      </c>
      <c r="AU541" s="18" t="s">
        <v>445</v>
      </c>
    </row>
    <row r="542" spans="2:65" s="11" customFormat="1" ht="20.45" customHeight="1" x14ac:dyDescent="0.25">
      <c r="B542" s="176"/>
      <c r="D542" s="177" t="s">
        <v>571</v>
      </c>
      <c r="E542" s="178" t="s">
        <v>385</v>
      </c>
      <c r="F542" s="179" t="s">
        <v>475</v>
      </c>
      <c r="H542" s="180">
        <v>6.3</v>
      </c>
      <c r="I542" s="181"/>
      <c r="L542" s="176"/>
      <c r="M542" s="182"/>
      <c r="N542" s="183"/>
      <c r="O542" s="183"/>
      <c r="P542" s="183"/>
      <c r="Q542" s="183"/>
      <c r="R542" s="183"/>
      <c r="S542" s="183"/>
      <c r="T542" s="184"/>
      <c r="AT542" s="185" t="s">
        <v>571</v>
      </c>
      <c r="AU542" s="185" t="s">
        <v>445</v>
      </c>
      <c r="AV542" s="11" t="s">
        <v>445</v>
      </c>
      <c r="AW542" s="11" t="s">
        <v>401</v>
      </c>
      <c r="AX542" s="11" t="s">
        <v>387</v>
      </c>
      <c r="AY542" s="185" t="s">
        <v>560</v>
      </c>
    </row>
    <row r="543" spans="2:65" s="1" customFormat="1" ht="20.45" customHeight="1" x14ac:dyDescent="0.25">
      <c r="B543" s="161"/>
      <c r="C543" s="188" t="s">
        <v>73</v>
      </c>
      <c r="D543" s="188" t="s">
        <v>631</v>
      </c>
      <c r="E543" s="189" t="s">
        <v>74</v>
      </c>
      <c r="F543" s="190" t="s">
        <v>75</v>
      </c>
      <c r="G543" s="191" t="s">
        <v>565</v>
      </c>
      <c r="H543" s="192">
        <v>6.3</v>
      </c>
      <c r="I543" s="193"/>
      <c r="J543" s="194">
        <f>ROUND(I543*H543,2)</f>
        <v>0</v>
      </c>
      <c r="K543" s="190" t="s">
        <v>385</v>
      </c>
      <c r="L543" s="195"/>
      <c r="M543" s="196" t="s">
        <v>385</v>
      </c>
      <c r="N543" s="197" t="s">
        <v>408</v>
      </c>
      <c r="O543" s="36"/>
      <c r="P543" s="171">
        <f>O543*H543</f>
        <v>0</v>
      </c>
      <c r="Q543" s="171">
        <v>0.02</v>
      </c>
      <c r="R543" s="171">
        <f>Q543*H543</f>
        <v>0.126</v>
      </c>
      <c r="S543" s="171">
        <v>0</v>
      </c>
      <c r="T543" s="172">
        <f>S543*H543</f>
        <v>0</v>
      </c>
      <c r="AR543" s="18" t="s">
        <v>759</v>
      </c>
      <c r="AT543" s="18" t="s">
        <v>631</v>
      </c>
      <c r="AU543" s="18" t="s">
        <v>445</v>
      </c>
      <c r="AY543" s="18" t="s">
        <v>560</v>
      </c>
      <c r="BE543" s="173">
        <f>IF(N543="základní",J543,0)</f>
        <v>0</v>
      </c>
      <c r="BF543" s="173">
        <f>IF(N543="snížená",J543,0)</f>
        <v>0</v>
      </c>
      <c r="BG543" s="173">
        <f>IF(N543="zákl. přenesená",J543,0)</f>
        <v>0</v>
      </c>
      <c r="BH543" s="173">
        <f>IF(N543="sníž. přenesená",J543,0)</f>
        <v>0</v>
      </c>
      <c r="BI543" s="173">
        <f>IF(N543="nulová",J543,0)</f>
        <v>0</v>
      </c>
      <c r="BJ543" s="18" t="s">
        <v>387</v>
      </c>
      <c r="BK543" s="173">
        <f>ROUND(I543*H543,2)</f>
        <v>0</v>
      </c>
      <c r="BL543" s="18" t="s">
        <v>657</v>
      </c>
      <c r="BM543" s="18" t="s">
        <v>76</v>
      </c>
    </row>
    <row r="544" spans="2:65" s="11" customFormat="1" ht="20.45" customHeight="1" x14ac:dyDescent="0.25">
      <c r="B544" s="176"/>
      <c r="D544" s="177" t="s">
        <v>571</v>
      </c>
      <c r="E544" s="178" t="s">
        <v>385</v>
      </c>
      <c r="F544" s="179" t="s">
        <v>475</v>
      </c>
      <c r="H544" s="180">
        <v>6.3</v>
      </c>
      <c r="I544" s="181"/>
      <c r="L544" s="176"/>
      <c r="M544" s="182"/>
      <c r="N544" s="183"/>
      <c r="O544" s="183"/>
      <c r="P544" s="183"/>
      <c r="Q544" s="183"/>
      <c r="R544" s="183"/>
      <c r="S544" s="183"/>
      <c r="T544" s="184"/>
      <c r="AT544" s="185" t="s">
        <v>571</v>
      </c>
      <c r="AU544" s="185" t="s">
        <v>445</v>
      </c>
      <c r="AV544" s="11" t="s">
        <v>445</v>
      </c>
      <c r="AW544" s="11" t="s">
        <v>401</v>
      </c>
      <c r="AX544" s="11" t="s">
        <v>387</v>
      </c>
      <c r="AY544" s="185" t="s">
        <v>560</v>
      </c>
    </row>
    <row r="545" spans="2:65" s="1" customFormat="1" ht="28.9" customHeight="1" x14ac:dyDescent="0.25">
      <c r="B545" s="161"/>
      <c r="C545" s="162" t="s">
        <v>77</v>
      </c>
      <c r="D545" s="162" t="s">
        <v>562</v>
      </c>
      <c r="E545" s="163" t="s">
        <v>78</v>
      </c>
      <c r="F545" s="164" t="s">
        <v>79</v>
      </c>
      <c r="G545" s="165" t="s">
        <v>820</v>
      </c>
      <c r="H545" s="166">
        <v>1</v>
      </c>
      <c r="I545" s="167"/>
      <c r="J545" s="168">
        <f>ROUND(I545*H545,2)</f>
        <v>0</v>
      </c>
      <c r="K545" s="164" t="s">
        <v>385</v>
      </c>
      <c r="L545" s="35"/>
      <c r="M545" s="169" t="s">
        <v>385</v>
      </c>
      <c r="N545" s="170" t="s">
        <v>408</v>
      </c>
      <c r="O545" s="36"/>
      <c r="P545" s="171">
        <f>O545*H545</f>
        <v>0</v>
      </c>
      <c r="Q545" s="171">
        <v>0</v>
      </c>
      <c r="R545" s="171">
        <f>Q545*H545</f>
        <v>0</v>
      </c>
      <c r="S545" s="171">
        <v>0</v>
      </c>
      <c r="T545" s="172">
        <f>S545*H545</f>
        <v>0</v>
      </c>
      <c r="AR545" s="18" t="s">
        <v>657</v>
      </c>
      <c r="AT545" s="18" t="s">
        <v>562</v>
      </c>
      <c r="AU545" s="18" t="s">
        <v>445</v>
      </c>
      <c r="AY545" s="18" t="s">
        <v>560</v>
      </c>
      <c r="BE545" s="173">
        <f>IF(N545="základní",J545,0)</f>
        <v>0</v>
      </c>
      <c r="BF545" s="173">
        <f>IF(N545="snížená",J545,0)</f>
        <v>0</v>
      </c>
      <c r="BG545" s="173">
        <f>IF(N545="zákl. přenesená",J545,0)</f>
        <v>0</v>
      </c>
      <c r="BH545" s="173">
        <f>IF(N545="sníž. přenesená",J545,0)</f>
        <v>0</v>
      </c>
      <c r="BI545" s="173">
        <f>IF(N545="nulová",J545,0)</f>
        <v>0</v>
      </c>
      <c r="BJ545" s="18" t="s">
        <v>387</v>
      </c>
      <c r="BK545" s="173">
        <f>ROUND(I545*H545,2)</f>
        <v>0</v>
      </c>
      <c r="BL545" s="18" t="s">
        <v>657</v>
      </c>
      <c r="BM545" s="18" t="s">
        <v>80</v>
      </c>
    </row>
    <row r="546" spans="2:65" s="1" customFormat="1" ht="20.45" customHeight="1" x14ac:dyDescent="0.25">
      <c r="B546" s="161"/>
      <c r="C546" s="162" t="s">
        <v>81</v>
      </c>
      <c r="D546" s="162" t="s">
        <v>562</v>
      </c>
      <c r="E546" s="163" t="s">
        <v>82</v>
      </c>
      <c r="F546" s="164" t="s">
        <v>83</v>
      </c>
      <c r="G546" s="165" t="s">
        <v>919</v>
      </c>
      <c r="H546" s="166">
        <v>0.182</v>
      </c>
      <c r="I546" s="167"/>
      <c r="J546" s="168">
        <f>ROUND(I546*H546,2)</f>
        <v>0</v>
      </c>
      <c r="K546" s="164" t="s">
        <v>566</v>
      </c>
      <c r="L546" s="35"/>
      <c r="M546" s="169" t="s">
        <v>385</v>
      </c>
      <c r="N546" s="170" t="s">
        <v>408</v>
      </c>
      <c r="O546" s="36"/>
      <c r="P546" s="171">
        <f>O546*H546</f>
        <v>0</v>
      </c>
      <c r="Q546" s="171">
        <v>0</v>
      </c>
      <c r="R546" s="171">
        <f>Q546*H546</f>
        <v>0</v>
      </c>
      <c r="S546" s="171">
        <v>0</v>
      </c>
      <c r="T546" s="172">
        <f>S546*H546</f>
        <v>0</v>
      </c>
      <c r="AR546" s="18" t="s">
        <v>657</v>
      </c>
      <c r="AT546" s="18" t="s">
        <v>562</v>
      </c>
      <c r="AU546" s="18" t="s">
        <v>445</v>
      </c>
      <c r="AY546" s="18" t="s">
        <v>560</v>
      </c>
      <c r="BE546" s="173">
        <f>IF(N546="základní",J546,0)</f>
        <v>0</v>
      </c>
      <c r="BF546" s="173">
        <f>IF(N546="snížená",J546,0)</f>
        <v>0</v>
      </c>
      <c r="BG546" s="173">
        <f>IF(N546="zákl. přenesená",J546,0)</f>
        <v>0</v>
      </c>
      <c r="BH546" s="173">
        <f>IF(N546="sníž. přenesená",J546,0)</f>
        <v>0</v>
      </c>
      <c r="BI546" s="173">
        <f>IF(N546="nulová",J546,0)</f>
        <v>0</v>
      </c>
      <c r="BJ546" s="18" t="s">
        <v>387</v>
      </c>
      <c r="BK546" s="173">
        <f>ROUND(I546*H546,2)</f>
        <v>0</v>
      </c>
      <c r="BL546" s="18" t="s">
        <v>657</v>
      </c>
      <c r="BM546" s="18" t="s">
        <v>84</v>
      </c>
    </row>
    <row r="547" spans="2:65" s="1" customFormat="1" ht="40.15" customHeight="1" x14ac:dyDescent="0.25">
      <c r="B547" s="35"/>
      <c r="D547" s="174" t="s">
        <v>569</v>
      </c>
      <c r="F547" s="175" t="s">
        <v>85</v>
      </c>
      <c r="I547" s="135"/>
      <c r="L547" s="35"/>
      <c r="M547" s="65"/>
      <c r="N547" s="36"/>
      <c r="O547" s="36"/>
      <c r="P547" s="36"/>
      <c r="Q547" s="36"/>
      <c r="R547" s="36"/>
      <c r="S547" s="36"/>
      <c r="T547" s="66"/>
      <c r="AT547" s="18" t="s">
        <v>569</v>
      </c>
      <c r="AU547" s="18" t="s">
        <v>445</v>
      </c>
    </row>
    <row r="548" spans="2:65" s="10" customFormat="1" ht="29.85" customHeight="1" x14ac:dyDescent="0.3">
      <c r="B548" s="147"/>
      <c r="D548" s="158" t="s">
        <v>436</v>
      </c>
      <c r="E548" s="159" t="s">
        <v>86</v>
      </c>
      <c r="F548" s="159" t="s">
        <v>87</v>
      </c>
      <c r="I548" s="150"/>
      <c r="J548" s="160">
        <f>BK548</f>
        <v>0</v>
      </c>
      <c r="L548" s="147"/>
      <c r="M548" s="152"/>
      <c r="N548" s="153"/>
      <c r="O548" s="153"/>
      <c r="P548" s="154">
        <f>SUM(P549:P562)</f>
        <v>0</v>
      </c>
      <c r="Q548" s="153"/>
      <c r="R548" s="154">
        <f>SUM(R549:R562)</f>
        <v>5.468594999999999E-2</v>
      </c>
      <c r="S548" s="153"/>
      <c r="T548" s="155">
        <f>SUM(T549:T562)</f>
        <v>0</v>
      </c>
      <c r="AR548" s="148" t="s">
        <v>445</v>
      </c>
      <c r="AT548" s="156" t="s">
        <v>436</v>
      </c>
      <c r="AU548" s="156" t="s">
        <v>387</v>
      </c>
      <c r="AY548" s="148" t="s">
        <v>560</v>
      </c>
      <c r="BK548" s="157">
        <f>SUM(BK549:BK562)</f>
        <v>0</v>
      </c>
    </row>
    <row r="549" spans="2:65" s="1" customFormat="1" ht="28.9" customHeight="1" x14ac:dyDescent="0.25">
      <c r="B549" s="161"/>
      <c r="C549" s="162" t="s">
        <v>88</v>
      </c>
      <c r="D549" s="162" t="s">
        <v>562</v>
      </c>
      <c r="E549" s="163" t="s">
        <v>89</v>
      </c>
      <c r="F549" s="164" t="s">
        <v>90</v>
      </c>
      <c r="G549" s="165" t="s">
        <v>565</v>
      </c>
      <c r="H549" s="166">
        <v>1.635</v>
      </c>
      <c r="I549" s="167"/>
      <c r="J549" s="168">
        <f>ROUND(I549*H549,2)</f>
        <v>0</v>
      </c>
      <c r="K549" s="164" t="s">
        <v>566</v>
      </c>
      <c r="L549" s="35"/>
      <c r="M549" s="169" t="s">
        <v>385</v>
      </c>
      <c r="N549" s="170" t="s">
        <v>408</v>
      </c>
      <c r="O549" s="36"/>
      <c r="P549" s="171">
        <f>O549*H549</f>
        <v>0</v>
      </c>
      <c r="Q549" s="171">
        <v>3.9199999999999999E-3</v>
      </c>
      <c r="R549" s="171">
        <f>Q549*H549</f>
        <v>6.4091999999999994E-3</v>
      </c>
      <c r="S549" s="171">
        <v>0</v>
      </c>
      <c r="T549" s="172">
        <f>S549*H549</f>
        <v>0</v>
      </c>
      <c r="AR549" s="18" t="s">
        <v>657</v>
      </c>
      <c r="AT549" s="18" t="s">
        <v>562</v>
      </c>
      <c r="AU549" s="18" t="s">
        <v>445</v>
      </c>
      <c r="AY549" s="18" t="s">
        <v>560</v>
      </c>
      <c r="BE549" s="173">
        <f>IF(N549="základní",J549,0)</f>
        <v>0</v>
      </c>
      <c r="BF549" s="173">
        <f>IF(N549="snížená",J549,0)</f>
        <v>0</v>
      </c>
      <c r="BG549" s="173">
        <f>IF(N549="zákl. přenesená",J549,0)</f>
        <v>0</v>
      </c>
      <c r="BH549" s="173">
        <f>IF(N549="sníž. přenesená",J549,0)</f>
        <v>0</v>
      </c>
      <c r="BI549" s="173">
        <f>IF(N549="nulová",J549,0)</f>
        <v>0</v>
      </c>
      <c r="BJ549" s="18" t="s">
        <v>387</v>
      </c>
      <c r="BK549" s="173">
        <f>ROUND(I549*H549,2)</f>
        <v>0</v>
      </c>
      <c r="BL549" s="18" t="s">
        <v>657</v>
      </c>
      <c r="BM549" s="18" t="s">
        <v>91</v>
      </c>
    </row>
    <row r="550" spans="2:65" s="1" customFormat="1" ht="28.9" customHeight="1" x14ac:dyDescent="0.25">
      <c r="B550" s="35"/>
      <c r="D550" s="174" t="s">
        <v>569</v>
      </c>
      <c r="F550" s="175" t="s">
        <v>92</v>
      </c>
      <c r="I550" s="135"/>
      <c r="L550" s="35"/>
      <c r="M550" s="65"/>
      <c r="N550" s="36"/>
      <c r="O550" s="36"/>
      <c r="P550" s="36"/>
      <c r="Q550" s="36"/>
      <c r="R550" s="36"/>
      <c r="S550" s="36"/>
      <c r="T550" s="66"/>
      <c r="AT550" s="18" t="s">
        <v>569</v>
      </c>
      <c r="AU550" s="18" t="s">
        <v>445</v>
      </c>
    </row>
    <row r="551" spans="2:65" s="11" customFormat="1" ht="20.45" customHeight="1" x14ac:dyDescent="0.25">
      <c r="B551" s="176"/>
      <c r="D551" s="177" t="s">
        <v>571</v>
      </c>
      <c r="E551" s="178" t="s">
        <v>385</v>
      </c>
      <c r="F551" s="179" t="s">
        <v>473</v>
      </c>
      <c r="H551" s="180">
        <v>1.635</v>
      </c>
      <c r="I551" s="181"/>
      <c r="L551" s="176"/>
      <c r="M551" s="182"/>
      <c r="N551" s="183"/>
      <c r="O551" s="183"/>
      <c r="P551" s="183"/>
      <c r="Q551" s="183"/>
      <c r="R551" s="183"/>
      <c r="S551" s="183"/>
      <c r="T551" s="184"/>
      <c r="AT551" s="185" t="s">
        <v>571</v>
      </c>
      <c r="AU551" s="185" t="s">
        <v>445</v>
      </c>
      <c r="AV551" s="11" t="s">
        <v>445</v>
      </c>
      <c r="AW551" s="11" t="s">
        <v>401</v>
      </c>
      <c r="AX551" s="11" t="s">
        <v>387</v>
      </c>
      <c r="AY551" s="185" t="s">
        <v>560</v>
      </c>
    </row>
    <row r="552" spans="2:65" s="1" customFormat="1" ht="28.9" customHeight="1" x14ac:dyDescent="0.25">
      <c r="B552" s="161"/>
      <c r="C552" s="188" t="s">
        <v>93</v>
      </c>
      <c r="D552" s="188" t="s">
        <v>631</v>
      </c>
      <c r="E552" s="189" t="s">
        <v>94</v>
      </c>
      <c r="F552" s="190" t="s">
        <v>95</v>
      </c>
      <c r="G552" s="191" t="s">
        <v>565</v>
      </c>
      <c r="H552" s="192">
        <v>1.88</v>
      </c>
      <c r="I552" s="193"/>
      <c r="J552" s="194">
        <f>ROUND(I552*H552,2)</f>
        <v>0</v>
      </c>
      <c r="K552" s="190" t="s">
        <v>385</v>
      </c>
      <c r="L552" s="195"/>
      <c r="M552" s="196" t="s">
        <v>385</v>
      </c>
      <c r="N552" s="197" t="s">
        <v>408</v>
      </c>
      <c r="O552" s="36"/>
      <c r="P552" s="171">
        <f>O552*H552</f>
        <v>0</v>
      </c>
      <c r="Q552" s="171">
        <v>1.9199999999999998E-2</v>
      </c>
      <c r="R552" s="171">
        <f>Q552*H552</f>
        <v>3.6095999999999996E-2</v>
      </c>
      <c r="S552" s="171">
        <v>0</v>
      </c>
      <c r="T552" s="172">
        <f>S552*H552</f>
        <v>0</v>
      </c>
      <c r="AR552" s="18" t="s">
        <v>759</v>
      </c>
      <c r="AT552" s="18" t="s">
        <v>631</v>
      </c>
      <c r="AU552" s="18" t="s">
        <v>445</v>
      </c>
      <c r="AY552" s="18" t="s">
        <v>560</v>
      </c>
      <c r="BE552" s="173">
        <f>IF(N552="základní",J552,0)</f>
        <v>0</v>
      </c>
      <c r="BF552" s="173">
        <f>IF(N552="snížená",J552,0)</f>
        <v>0</v>
      </c>
      <c r="BG552" s="173">
        <f>IF(N552="zákl. přenesená",J552,0)</f>
        <v>0</v>
      </c>
      <c r="BH552" s="173">
        <f>IF(N552="sníž. přenesená",J552,0)</f>
        <v>0</v>
      </c>
      <c r="BI552" s="173">
        <f>IF(N552="nulová",J552,0)</f>
        <v>0</v>
      </c>
      <c r="BJ552" s="18" t="s">
        <v>387</v>
      </c>
      <c r="BK552" s="173">
        <f>ROUND(I552*H552,2)</f>
        <v>0</v>
      </c>
      <c r="BL552" s="18" t="s">
        <v>657</v>
      </c>
      <c r="BM552" s="18" t="s">
        <v>96</v>
      </c>
    </row>
    <row r="553" spans="2:65" s="1" customFormat="1" ht="28.9" customHeight="1" x14ac:dyDescent="0.25">
      <c r="B553" s="35"/>
      <c r="D553" s="174" t="s">
        <v>569</v>
      </c>
      <c r="F553" s="175" t="s">
        <v>97</v>
      </c>
      <c r="I553" s="135"/>
      <c r="L553" s="35"/>
      <c r="M553" s="65"/>
      <c r="N553" s="36"/>
      <c r="O553" s="36"/>
      <c r="P553" s="36"/>
      <c r="Q553" s="36"/>
      <c r="R553" s="36"/>
      <c r="S553" s="36"/>
      <c r="T553" s="66"/>
      <c r="AT553" s="18" t="s">
        <v>569</v>
      </c>
      <c r="AU553" s="18" t="s">
        <v>445</v>
      </c>
    </row>
    <row r="554" spans="2:65" s="11" customFormat="1" ht="20.45" customHeight="1" x14ac:dyDescent="0.25">
      <c r="B554" s="176"/>
      <c r="D554" s="177" t="s">
        <v>571</v>
      </c>
      <c r="E554" s="178" t="s">
        <v>385</v>
      </c>
      <c r="F554" s="179" t="s">
        <v>98</v>
      </c>
      <c r="H554" s="180">
        <v>1.88</v>
      </c>
      <c r="I554" s="181"/>
      <c r="L554" s="176"/>
      <c r="M554" s="182"/>
      <c r="N554" s="183"/>
      <c r="O554" s="183"/>
      <c r="P554" s="183"/>
      <c r="Q554" s="183"/>
      <c r="R554" s="183"/>
      <c r="S554" s="183"/>
      <c r="T554" s="184"/>
      <c r="AT554" s="185" t="s">
        <v>571</v>
      </c>
      <c r="AU554" s="185" t="s">
        <v>445</v>
      </c>
      <c r="AV554" s="11" t="s">
        <v>445</v>
      </c>
      <c r="AW554" s="11" t="s">
        <v>401</v>
      </c>
      <c r="AX554" s="11" t="s">
        <v>387</v>
      </c>
      <c r="AY554" s="185" t="s">
        <v>560</v>
      </c>
    </row>
    <row r="555" spans="2:65" s="1" customFormat="1" ht="20.45" customHeight="1" x14ac:dyDescent="0.25">
      <c r="B555" s="161"/>
      <c r="C555" s="162" t="s">
        <v>99</v>
      </c>
      <c r="D555" s="162" t="s">
        <v>562</v>
      </c>
      <c r="E555" s="163" t="s">
        <v>100</v>
      </c>
      <c r="F555" s="164" t="s">
        <v>101</v>
      </c>
      <c r="G555" s="165" t="s">
        <v>565</v>
      </c>
      <c r="H555" s="166">
        <v>1.635</v>
      </c>
      <c r="I555" s="167"/>
      <c r="J555" s="168">
        <f>ROUND(I555*H555,2)</f>
        <v>0</v>
      </c>
      <c r="K555" s="164" t="s">
        <v>566</v>
      </c>
      <c r="L555" s="35"/>
      <c r="M555" s="169" t="s">
        <v>385</v>
      </c>
      <c r="N555" s="170" t="s">
        <v>408</v>
      </c>
      <c r="O555" s="36"/>
      <c r="P555" s="171">
        <f>O555*H555</f>
        <v>0</v>
      </c>
      <c r="Q555" s="171">
        <v>2.9999999999999997E-4</v>
      </c>
      <c r="R555" s="171">
        <f>Q555*H555</f>
        <v>4.9049999999999994E-4</v>
      </c>
      <c r="S555" s="171">
        <v>0</v>
      </c>
      <c r="T555" s="172">
        <f>S555*H555</f>
        <v>0</v>
      </c>
      <c r="AR555" s="18" t="s">
        <v>657</v>
      </c>
      <c r="AT555" s="18" t="s">
        <v>562</v>
      </c>
      <c r="AU555" s="18" t="s">
        <v>445</v>
      </c>
      <c r="AY555" s="18" t="s">
        <v>560</v>
      </c>
      <c r="BE555" s="173">
        <f>IF(N555="základní",J555,0)</f>
        <v>0</v>
      </c>
      <c r="BF555" s="173">
        <f>IF(N555="snížená",J555,0)</f>
        <v>0</v>
      </c>
      <c r="BG555" s="173">
        <f>IF(N555="zákl. přenesená",J555,0)</f>
        <v>0</v>
      </c>
      <c r="BH555" s="173">
        <f>IF(N555="sníž. přenesená",J555,0)</f>
        <v>0</v>
      </c>
      <c r="BI555" s="173">
        <f>IF(N555="nulová",J555,0)</f>
        <v>0</v>
      </c>
      <c r="BJ555" s="18" t="s">
        <v>387</v>
      </c>
      <c r="BK555" s="173">
        <f>ROUND(I555*H555,2)</f>
        <v>0</v>
      </c>
      <c r="BL555" s="18" t="s">
        <v>657</v>
      </c>
      <c r="BM555" s="18" t="s">
        <v>102</v>
      </c>
    </row>
    <row r="556" spans="2:65" s="1" customFormat="1" ht="20.45" customHeight="1" x14ac:dyDescent="0.25">
      <c r="B556" s="35"/>
      <c r="D556" s="174" t="s">
        <v>569</v>
      </c>
      <c r="F556" s="175" t="s">
        <v>103</v>
      </c>
      <c r="I556" s="135"/>
      <c r="L556" s="35"/>
      <c r="M556" s="65"/>
      <c r="N556" s="36"/>
      <c r="O556" s="36"/>
      <c r="P556" s="36"/>
      <c r="Q556" s="36"/>
      <c r="R556" s="36"/>
      <c r="S556" s="36"/>
      <c r="T556" s="66"/>
      <c r="AT556" s="18" t="s">
        <v>569</v>
      </c>
      <c r="AU556" s="18" t="s">
        <v>445</v>
      </c>
    </row>
    <row r="557" spans="2:65" s="11" customFormat="1" ht="20.45" customHeight="1" x14ac:dyDescent="0.25">
      <c r="B557" s="176"/>
      <c r="D557" s="177" t="s">
        <v>571</v>
      </c>
      <c r="E557" s="178" t="s">
        <v>385</v>
      </c>
      <c r="F557" s="179" t="s">
        <v>473</v>
      </c>
      <c r="H557" s="180">
        <v>1.635</v>
      </c>
      <c r="I557" s="181"/>
      <c r="L557" s="176"/>
      <c r="M557" s="182"/>
      <c r="N557" s="183"/>
      <c r="O557" s="183"/>
      <c r="P557" s="183"/>
      <c r="Q557" s="183"/>
      <c r="R557" s="183"/>
      <c r="S557" s="183"/>
      <c r="T557" s="184"/>
      <c r="AT557" s="185" t="s">
        <v>571</v>
      </c>
      <c r="AU557" s="185" t="s">
        <v>445</v>
      </c>
      <c r="AV557" s="11" t="s">
        <v>445</v>
      </c>
      <c r="AW557" s="11" t="s">
        <v>401</v>
      </c>
      <c r="AX557" s="11" t="s">
        <v>387</v>
      </c>
      <c r="AY557" s="185" t="s">
        <v>560</v>
      </c>
    </row>
    <row r="558" spans="2:65" s="1" customFormat="1" ht="20.45" customHeight="1" x14ac:dyDescent="0.25">
      <c r="B558" s="161"/>
      <c r="C558" s="162" t="s">
        <v>104</v>
      </c>
      <c r="D558" s="162" t="s">
        <v>562</v>
      </c>
      <c r="E558" s="163" t="s">
        <v>105</v>
      </c>
      <c r="F558" s="164" t="s">
        <v>106</v>
      </c>
      <c r="G558" s="165" t="s">
        <v>565</v>
      </c>
      <c r="H558" s="166">
        <v>1.635</v>
      </c>
      <c r="I558" s="167"/>
      <c r="J558" s="168">
        <f>ROUND(I558*H558,2)</f>
        <v>0</v>
      </c>
      <c r="K558" s="164" t="s">
        <v>566</v>
      </c>
      <c r="L558" s="35"/>
      <c r="M558" s="169" t="s">
        <v>385</v>
      </c>
      <c r="N558" s="170" t="s">
        <v>408</v>
      </c>
      <c r="O558" s="36"/>
      <c r="P558" s="171">
        <f>O558*H558</f>
        <v>0</v>
      </c>
      <c r="Q558" s="171">
        <v>7.1500000000000001E-3</v>
      </c>
      <c r="R558" s="171">
        <f>Q558*H558</f>
        <v>1.1690250000000001E-2</v>
      </c>
      <c r="S558" s="171">
        <v>0</v>
      </c>
      <c r="T558" s="172">
        <f>S558*H558</f>
        <v>0</v>
      </c>
      <c r="AR558" s="18" t="s">
        <v>657</v>
      </c>
      <c r="AT558" s="18" t="s">
        <v>562</v>
      </c>
      <c r="AU558" s="18" t="s">
        <v>445</v>
      </c>
      <c r="AY558" s="18" t="s">
        <v>560</v>
      </c>
      <c r="BE558" s="173">
        <f>IF(N558="základní",J558,0)</f>
        <v>0</v>
      </c>
      <c r="BF558" s="173">
        <f>IF(N558="snížená",J558,0)</f>
        <v>0</v>
      </c>
      <c r="BG558" s="173">
        <f>IF(N558="zákl. přenesená",J558,0)</f>
        <v>0</v>
      </c>
      <c r="BH558" s="173">
        <f>IF(N558="sníž. přenesená",J558,0)</f>
        <v>0</v>
      </c>
      <c r="BI558" s="173">
        <f>IF(N558="nulová",J558,0)</f>
        <v>0</v>
      </c>
      <c r="BJ558" s="18" t="s">
        <v>387</v>
      </c>
      <c r="BK558" s="173">
        <f>ROUND(I558*H558,2)</f>
        <v>0</v>
      </c>
      <c r="BL558" s="18" t="s">
        <v>657</v>
      </c>
      <c r="BM558" s="18" t="s">
        <v>107</v>
      </c>
    </row>
    <row r="559" spans="2:65" s="1" customFormat="1" ht="20.45" customHeight="1" x14ac:dyDescent="0.25">
      <c r="B559" s="35"/>
      <c r="D559" s="174" t="s">
        <v>569</v>
      </c>
      <c r="F559" s="175" t="s">
        <v>108</v>
      </c>
      <c r="I559" s="135"/>
      <c r="L559" s="35"/>
      <c r="M559" s="65"/>
      <c r="N559" s="36"/>
      <c r="O559" s="36"/>
      <c r="P559" s="36"/>
      <c r="Q559" s="36"/>
      <c r="R559" s="36"/>
      <c r="S559" s="36"/>
      <c r="T559" s="66"/>
      <c r="AT559" s="18" t="s">
        <v>569</v>
      </c>
      <c r="AU559" s="18" t="s">
        <v>445</v>
      </c>
    </row>
    <row r="560" spans="2:65" s="11" customFormat="1" ht="20.45" customHeight="1" x14ac:dyDescent="0.25">
      <c r="B560" s="176"/>
      <c r="D560" s="177" t="s">
        <v>571</v>
      </c>
      <c r="E560" s="178" t="s">
        <v>385</v>
      </c>
      <c r="F560" s="179" t="s">
        <v>473</v>
      </c>
      <c r="H560" s="180">
        <v>1.635</v>
      </c>
      <c r="I560" s="181"/>
      <c r="L560" s="176"/>
      <c r="M560" s="182"/>
      <c r="N560" s="183"/>
      <c r="O560" s="183"/>
      <c r="P560" s="183"/>
      <c r="Q560" s="183"/>
      <c r="R560" s="183"/>
      <c r="S560" s="183"/>
      <c r="T560" s="184"/>
      <c r="AT560" s="185" t="s">
        <v>571</v>
      </c>
      <c r="AU560" s="185" t="s">
        <v>445</v>
      </c>
      <c r="AV560" s="11" t="s">
        <v>445</v>
      </c>
      <c r="AW560" s="11" t="s">
        <v>401</v>
      </c>
      <c r="AX560" s="11" t="s">
        <v>387</v>
      </c>
      <c r="AY560" s="185" t="s">
        <v>560</v>
      </c>
    </row>
    <row r="561" spans="2:65" s="1" customFormat="1" ht="20.45" customHeight="1" x14ac:dyDescent="0.25">
      <c r="B561" s="161"/>
      <c r="C561" s="162" t="s">
        <v>109</v>
      </c>
      <c r="D561" s="162" t="s">
        <v>562</v>
      </c>
      <c r="E561" s="163" t="s">
        <v>110</v>
      </c>
      <c r="F561" s="164" t="s">
        <v>111</v>
      </c>
      <c r="G561" s="165" t="s">
        <v>919</v>
      </c>
      <c r="H561" s="166">
        <v>5.5E-2</v>
      </c>
      <c r="I561" s="167"/>
      <c r="J561" s="168">
        <f>ROUND(I561*H561,2)</f>
        <v>0</v>
      </c>
      <c r="K561" s="164" t="s">
        <v>566</v>
      </c>
      <c r="L561" s="35"/>
      <c r="M561" s="169" t="s">
        <v>385</v>
      </c>
      <c r="N561" s="170" t="s">
        <v>408</v>
      </c>
      <c r="O561" s="36"/>
      <c r="P561" s="171">
        <f>O561*H561</f>
        <v>0</v>
      </c>
      <c r="Q561" s="171">
        <v>0</v>
      </c>
      <c r="R561" s="171">
        <f>Q561*H561</f>
        <v>0</v>
      </c>
      <c r="S561" s="171">
        <v>0</v>
      </c>
      <c r="T561" s="172">
        <f>S561*H561</f>
        <v>0</v>
      </c>
      <c r="AR561" s="18" t="s">
        <v>657</v>
      </c>
      <c r="AT561" s="18" t="s">
        <v>562</v>
      </c>
      <c r="AU561" s="18" t="s">
        <v>445</v>
      </c>
      <c r="AY561" s="18" t="s">
        <v>560</v>
      </c>
      <c r="BE561" s="173">
        <f>IF(N561="základní",J561,0)</f>
        <v>0</v>
      </c>
      <c r="BF561" s="173">
        <f>IF(N561="snížená",J561,0)</f>
        <v>0</v>
      </c>
      <c r="BG561" s="173">
        <f>IF(N561="zákl. přenesená",J561,0)</f>
        <v>0</v>
      </c>
      <c r="BH561" s="173">
        <f>IF(N561="sníž. přenesená",J561,0)</f>
        <v>0</v>
      </c>
      <c r="BI561" s="173">
        <f>IF(N561="nulová",J561,0)</f>
        <v>0</v>
      </c>
      <c r="BJ561" s="18" t="s">
        <v>387</v>
      </c>
      <c r="BK561" s="173">
        <f>ROUND(I561*H561,2)</f>
        <v>0</v>
      </c>
      <c r="BL561" s="18" t="s">
        <v>657</v>
      </c>
      <c r="BM561" s="18" t="s">
        <v>112</v>
      </c>
    </row>
    <row r="562" spans="2:65" s="1" customFormat="1" ht="40.15" customHeight="1" x14ac:dyDescent="0.25">
      <c r="B562" s="35"/>
      <c r="D562" s="174" t="s">
        <v>569</v>
      </c>
      <c r="F562" s="175" t="s">
        <v>113</v>
      </c>
      <c r="I562" s="135"/>
      <c r="L562" s="35"/>
      <c r="M562" s="65"/>
      <c r="N562" s="36"/>
      <c r="O562" s="36"/>
      <c r="P562" s="36"/>
      <c r="Q562" s="36"/>
      <c r="R562" s="36"/>
      <c r="S562" s="36"/>
      <c r="T562" s="66"/>
      <c r="AT562" s="18" t="s">
        <v>569</v>
      </c>
      <c r="AU562" s="18" t="s">
        <v>445</v>
      </c>
    </row>
    <row r="563" spans="2:65" s="10" customFormat="1" ht="29.85" customHeight="1" x14ac:dyDescent="0.3">
      <c r="B563" s="147"/>
      <c r="D563" s="158" t="s">
        <v>436</v>
      </c>
      <c r="E563" s="159" t="s">
        <v>114</v>
      </c>
      <c r="F563" s="159" t="s">
        <v>115</v>
      </c>
      <c r="I563" s="150"/>
      <c r="J563" s="160">
        <f>BK563</f>
        <v>0</v>
      </c>
      <c r="L563" s="147"/>
      <c r="M563" s="152"/>
      <c r="N563" s="153"/>
      <c r="O563" s="153"/>
      <c r="P563" s="154">
        <f>SUM(P564:P577)</f>
        <v>0</v>
      </c>
      <c r="Q563" s="153"/>
      <c r="R563" s="154">
        <f>SUM(R564:R577)</f>
        <v>5.7810000000000005E-3</v>
      </c>
      <c r="S563" s="153"/>
      <c r="T563" s="155">
        <f>SUM(T564:T577)</f>
        <v>0</v>
      </c>
      <c r="AR563" s="148" t="s">
        <v>445</v>
      </c>
      <c r="AT563" s="156" t="s">
        <v>436</v>
      </c>
      <c r="AU563" s="156" t="s">
        <v>387</v>
      </c>
      <c r="AY563" s="148" t="s">
        <v>560</v>
      </c>
      <c r="BK563" s="157">
        <f>SUM(BK564:BK577)</f>
        <v>0</v>
      </c>
    </row>
    <row r="564" spans="2:65" s="1" customFormat="1" ht="20.45" customHeight="1" x14ac:dyDescent="0.25">
      <c r="B564" s="161"/>
      <c r="C564" s="162" t="s">
        <v>116</v>
      </c>
      <c r="D564" s="162" t="s">
        <v>562</v>
      </c>
      <c r="E564" s="163" t="s">
        <v>117</v>
      </c>
      <c r="F564" s="164" t="s">
        <v>118</v>
      </c>
      <c r="G564" s="165" t="s">
        <v>565</v>
      </c>
      <c r="H564" s="166">
        <v>14.1</v>
      </c>
      <c r="I564" s="167"/>
      <c r="J564" s="168">
        <f>ROUND(I564*H564,2)</f>
        <v>0</v>
      </c>
      <c r="K564" s="164" t="s">
        <v>566</v>
      </c>
      <c r="L564" s="35"/>
      <c r="M564" s="169" t="s">
        <v>385</v>
      </c>
      <c r="N564" s="170" t="s">
        <v>408</v>
      </c>
      <c r="O564" s="36"/>
      <c r="P564" s="171">
        <f>O564*H564</f>
        <v>0</v>
      </c>
      <c r="Q564" s="171">
        <v>0</v>
      </c>
      <c r="R564" s="171">
        <f>Q564*H564</f>
        <v>0</v>
      </c>
      <c r="S564" s="171">
        <v>0</v>
      </c>
      <c r="T564" s="172">
        <f>S564*H564</f>
        <v>0</v>
      </c>
      <c r="AR564" s="18" t="s">
        <v>657</v>
      </c>
      <c r="AT564" s="18" t="s">
        <v>562</v>
      </c>
      <c r="AU564" s="18" t="s">
        <v>445</v>
      </c>
      <c r="AY564" s="18" t="s">
        <v>560</v>
      </c>
      <c r="BE564" s="173">
        <f>IF(N564="základní",J564,0)</f>
        <v>0</v>
      </c>
      <c r="BF564" s="173">
        <f>IF(N564="snížená",J564,0)</f>
        <v>0</v>
      </c>
      <c r="BG564" s="173">
        <f>IF(N564="zákl. přenesená",J564,0)</f>
        <v>0</v>
      </c>
      <c r="BH564" s="173">
        <f>IF(N564="sníž. přenesená",J564,0)</f>
        <v>0</v>
      </c>
      <c r="BI564" s="173">
        <f>IF(N564="nulová",J564,0)</f>
        <v>0</v>
      </c>
      <c r="BJ564" s="18" t="s">
        <v>387</v>
      </c>
      <c r="BK564" s="173">
        <f>ROUND(I564*H564,2)</f>
        <v>0</v>
      </c>
      <c r="BL564" s="18" t="s">
        <v>657</v>
      </c>
      <c r="BM564" s="18" t="s">
        <v>119</v>
      </c>
    </row>
    <row r="565" spans="2:65" s="1" customFormat="1" ht="20.45" customHeight="1" x14ac:dyDescent="0.25">
      <c r="B565" s="35"/>
      <c r="D565" s="174" t="s">
        <v>569</v>
      </c>
      <c r="F565" s="175" t="s">
        <v>120</v>
      </c>
      <c r="I565" s="135"/>
      <c r="L565" s="35"/>
      <c r="M565" s="65"/>
      <c r="N565" s="36"/>
      <c r="O565" s="36"/>
      <c r="P565" s="36"/>
      <c r="Q565" s="36"/>
      <c r="R565" s="36"/>
      <c r="S565" s="36"/>
      <c r="T565" s="66"/>
      <c r="AT565" s="18" t="s">
        <v>569</v>
      </c>
      <c r="AU565" s="18" t="s">
        <v>445</v>
      </c>
    </row>
    <row r="566" spans="2:65" s="11" customFormat="1" ht="20.45" customHeight="1" x14ac:dyDescent="0.25">
      <c r="B566" s="176"/>
      <c r="D566" s="174" t="s">
        <v>571</v>
      </c>
      <c r="E566" s="185" t="s">
        <v>385</v>
      </c>
      <c r="F566" s="186" t="s">
        <v>121</v>
      </c>
      <c r="H566" s="187">
        <v>12.6</v>
      </c>
      <c r="I566" s="181"/>
      <c r="L566" s="176"/>
      <c r="M566" s="182"/>
      <c r="N566" s="183"/>
      <c r="O566" s="183"/>
      <c r="P566" s="183"/>
      <c r="Q566" s="183"/>
      <c r="R566" s="183"/>
      <c r="S566" s="183"/>
      <c r="T566" s="184"/>
      <c r="AT566" s="185" t="s">
        <v>571</v>
      </c>
      <c r="AU566" s="185" t="s">
        <v>445</v>
      </c>
      <c r="AV566" s="11" t="s">
        <v>445</v>
      </c>
      <c r="AW566" s="11" t="s">
        <v>401</v>
      </c>
      <c r="AX566" s="11" t="s">
        <v>437</v>
      </c>
      <c r="AY566" s="185" t="s">
        <v>560</v>
      </c>
    </row>
    <row r="567" spans="2:65" s="11" customFormat="1" ht="20.45" customHeight="1" x14ac:dyDescent="0.25">
      <c r="B567" s="176"/>
      <c r="D567" s="174" t="s">
        <v>571</v>
      </c>
      <c r="E567" s="185" t="s">
        <v>514</v>
      </c>
      <c r="F567" s="186" t="s">
        <v>122</v>
      </c>
      <c r="H567" s="187">
        <v>1.5</v>
      </c>
      <c r="I567" s="181"/>
      <c r="L567" s="176"/>
      <c r="M567" s="182"/>
      <c r="N567" s="183"/>
      <c r="O567" s="183"/>
      <c r="P567" s="183"/>
      <c r="Q567" s="183"/>
      <c r="R567" s="183"/>
      <c r="S567" s="183"/>
      <c r="T567" s="184"/>
      <c r="AT567" s="185" t="s">
        <v>571</v>
      </c>
      <c r="AU567" s="185" t="s">
        <v>445</v>
      </c>
      <c r="AV567" s="11" t="s">
        <v>445</v>
      </c>
      <c r="AW567" s="11" t="s">
        <v>401</v>
      </c>
      <c r="AX567" s="11" t="s">
        <v>437</v>
      </c>
      <c r="AY567" s="185" t="s">
        <v>560</v>
      </c>
    </row>
    <row r="568" spans="2:65" s="14" customFormat="1" ht="20.45" customHeight="1" x14ac:dyDescent="0.25">
      <c r="B568" s="215"/>
      <c r="D568" s="177" t="s">
        <v>571</v>
      </c>
      <c r="E568" s="216" t="s">
        <v>385</v>
      </c>
      <c r="F568" s="217" t="s">
        <v>685</v>
      </c>
      <c r="H568" s="218">
        <v>14.1</v>
      </c>
      <c r="I568" s="219"/>
      <c r="L568" s="215"/>
      <c r="M568" s="220"/>
      <c r="N568" s="221"/>
      <c r="O568" s="221"/>
      <c r="P568" s="221"/>
      <c r="Q568" s="221"/>
      <c r="R568" s="221"/>
      <c r="S568" s="221"/>
      <c r="T568" s="222"/>
      <c r="AT568" s="223" t="s">
        <v>571</v>
      </c>
      <c r="AU568" s="223" t="s">
        <v>445</v>
      </c>
      <c r="AV568" s="14" t="s">
        <v>567</v>
      </c>
      <c r="AW568" s="14" t="s">
        <v>401</v>
      </c>
      <c r="AX568" s="14" t="s">
        <v>387</v>
      </c>
      <c r="AY568" s="223" t="s">
        <v>560</v>
      </c>
    </row>
    <row r="569" spans="2:65" s="1" customFormat="1" ht="28.9" customHeight="1" x14ac:dyDescent="0.25">
      <c r="B569" s="161"/>
      <c r="C569" s="162" t="s">
        <v>123</v>
      </c>
      <c r="D569" s="162" t="s">
        <v>562</v>
      </c>
      <c r="E569" s="163" t="s">
        <v>124</v>
      </c>
      <c r="F569" s="164" t="s">
        <v>125</v>
      </c>
      <c r="G569" s="165" t="s">
        <v>565</v>
      </c>
      <c r="H569" s="166">
        <v>14.1</v>
      </c>
      <c r="I569" s="167"/>
      <c r="J569" s="168">
        <f>ROUND(I569*H569,2)</f>
        <v>0</v>
      </c>
      <c r="K569" s="164" t="s">
        <v>566</v>
      </c>
      <c r="L569" s="35"/>
      <c r="M569" s="169" t="s">
        <v>385</v>
      </c>
      <c r="N569" s="170" t="s">
        <v>408</v>
      </c>
      <c r="O569" s="36"/>
      <c r="P569" s="171">
        <f>O569*H569</f>
        <v>0</v>
      </c>
      <c r="Q569" s="171">
        <v>1.7000000000000001E-4</v>
      </c>
      <c r="R569" s="171">
        <f>Q569*H569</f>
        <v>2.3970000000000003E-3</v>
      </c>
      <c r="S569" s="171">
        <v>0</v>
      </c>
      <c r="T569" s="172">
        <f>S569*H569</f>
        <v>0</v>
      </c>
      <c r="AR569" s="18" t="s">
        <v>657</v>
      </c>
      <c r="AT569" s="18" t="s">
        <v>562</v>
      </c>
      <c r="AU569" s="18" t="s">
        <v>445</v>
      </c>
      <c r="AY569" s="18" t="s">
        <v>560</v>
      </c>
      <c r="BE569" s="173">
        <f>IF(N569="základní",J569,0)</f>
        <v>0</v>
      </c>
      <c r="BF569" s="173">
        <f>IF(N569="snížená",J569,0)</f>
        <v>0</v>
      </c>
      <c r="BG569" s="173">
        <f>IF(N569="zákl. přenesená",J569,0)</f>
        <v>0</v>
      </c>
      <c r="BH569" s="173">
        <f>IF(N569="sníž. přenesená",J569,0)</f>
        <v>0</v>
      </c>
      <c r="BI569" s="173">
        <f>IF(N569="nulová",J569,0)</f>
        <v>0</v>
      </c>
      <c r="BJ569" s="18" t="s">
        <v>387</v>
      </c>
      <c r="BK569" s="173">
        <f>ROUND(I569*H569,2)</f>
        <v>0</v>
      </c>
      <c r="BL569" s="18" t="s">
        <v>657</v>
      </c>
      <c r="BM569" s="18" t="s">
        <v>126</v>
      </c>
    </row>
    <row r="570" spans="2:65" s="1" customFormat="1" ht="28.9" customHeight="1" x14ac:dyDescent="0.25">
      <c r="B570" s="35"/>
      <c r="D570" s="174" t="s">
        <v>569</v>
      </c>
      <c r="F570" s="175" t="s">
        <v>127</v>
      </c>
      <c r="I570" s="135"/>
      <c r="L570" s="35"/>
      <c r="M570" s="65"/>
      <c r="N570" s="36"/>
      <c r="O570" s="36"/>
      <c r="P570" s="36"/>
      <c r="Q570" s="36"/>
      <c r="R570" s="36"/>
      <c r="S570" s="36"/>
      <c r="T570" s="66"/>
      <c r="AT570" s="18" t="s">
        <v>569</v>
      </c>
      <c r="AU570" s="18" t="s">
        <v>445</v>
      </c>
    </row>
    <row r="571" spans="2:65" s="11" customFormat="1" ht="20.45" customHeight="1" x14ac:dyDescent="0.25">
      <c r="B571" s="176"/>
      <c r="D571" s="177" t="s">
        <v>571</v>
      </c>
      <c r="E571" s="178" t="s">
        <v>516</v>
      </c>
      <c r="F571" s="179" t="s">
        <v>128</v>
      </c>
      <c r="H571" s="180">
        <v>14.1</v>
      </c>
      <c r="I571" s="181"/>
      <c r="L571" s="176"/>
      <c r="M571" s="182"/>
      <c r="N571" s="183"/>
      <c r="O571" s="183"/>
      <c r="P571" s="183"/>
      <c r="Q571" s="183"/>
      <c r="R571" s="183"/>
      <c r="S571" s="183"/>
      <c r="T571" s="184"/>
      <c r="AT571" s="185" t="s">
        <v>571</v>
      </c>
      <c r="AU571" s="185" t="s">
        <v>445</v>
      </c>
      <c r="AV571" s="11" t="s">
        <v>445</v>
      </c>
      <c r="AW571" s="11" t="s">
        <v>401</v>
      </c>
      <c r="AX571" s="11" t="s">
        <v>387</v>
      </c>
      <c r="AY571" s="185" t="s">
        <v>560</v>
      </c>
    </row>
    <row r="572" spans="2:65" s="1" customFormat="1" ht="20.45" customHeight="1" x14ac:dyDescent="0.25">
      <c r="B572" s="161"/>
      <c r="C572" s="162" t="s">
        <v>129</v>
      </c>
      <c r="D572" s="162" t="s">
        <v>562</v>
      </c>
      <c r="E572" s="163" t="s">
        <v>130</v>
      </c>
      <c r="F572" s="164" t="s">
        <v>131</v>
      </c>
      <c r="G572" s="165" t="s">
        <v>565</v>
      </c>
      <c r="H572" s="166">
        <v>14.1</v>
      </c>
      <c r="I572" s="167"/>
      <c r="J572" s="168">
        <f>ROUND(I572*H572,2)</f>
        <v>0</v>
      </c>
      <c r="K572" s="164" t="s">
        <v>566</v>
      </c>
      <c r="L572" s="35"/>
      <c r="M572" s="169" t="s">
        <v>385</v>
      </c>
      <c r="N572" s="170" t="s">
        <v>408</v>
      </c>
      <c r="O572" s="36"/>
      <c r="P572" s="171">
        <f>O572*H572</f>
        <v>0</v>
      </c>
      <c r="Q572" s="171">
        <v>1.2E-4</v>
      </c>
      <c r="R572" s="171">
        <f>Q572*H572</f>
        <v>1.6919999999999999E-3</v>
      </c>
      <c r="S572" s="171">
        <v>0</v>
      </c>
      <c r="T572" s="172">
        <f>S572*H572</f>
        <v>0</v>
      </c>
      <c r="AR572" s="18" t="s">
        <v>657</v>
      </c>
      <c r="AT572" s="18" t="s">
        <v>562</v>
      </c>
      <c r="AU572" s="18" t="s">
        <v>445</v>
      </c>
      <c r="AY572" s="18" t="s">
        <v>560</v>
      </c>
      <c r="BE572" s="173">
        <f>IF(N572="základní",J572,0)</f>
        <v>0</v>
      </c>
      <c r="BF572" s="173">
        <f>IF(N572="snížená",J572,0)</f>
        <v>0</v>
      </c>
      <c r="BG572" s="173">
        <f>IF(N572="zákl. přenesená",J572,0)</f>
        <v>0</v>
      </c>
      <c r="BH572" s="173">
        <f>IF(N572="sníž. přenesená",J572,0)</f>
        <v>0</v>
      </c>
      <c r="BI572" s="173">
        <f>IF(N572="nulová",J572,0)</f>
        <v>0</v>
      </c>
      <c r="BJ572" s="18" t="s">
        <v>387</v>
      </c>
      <c r="BK572" s="173">
        <f>ROUND(I572*H572,2)</f>
        <v>0</v>
      </c>
      <c r="BL572" s="18" t="s">
        <v>657</v>
      </c>
      <c r="BM572" s="18" t="s">
        <v>132</v>
      </c>
    </row>
    <row r="573" spans="2:65" s="1" customFormat="1" ht="20.45" customHeight="1" x14ac:dyDescent="0.25">
      <c r="B573" s="35"/>
      <c r="D573" s="174" t="s">
        <v>569</v>
      </c>
      <c r="F573" s="175" t="s">
        <v>133</v>
      </c>
      <c r="I573" s="135"/>
      <c r="L573" s="35"/>
      <c r="M573" s="65"/>
      <c r="N573" s="36"/>
      <c r="O573" s="36"/>
      <c r="P573" s="36"/>
      <c r="Q573" s="36"/>
      <c r="R573" s="36"/>
      <c r="S573" s="36"/>
      <c r="T573" s="66"/>
      <c r="AT573" s="18" t="s">
        <v>569</v>
      </c>
      <c r="AU573" s="18" t="s">
        <v>445</v>
      </c>
    </row>
    <row r="574" spans="2:65" s="11" customFormat="1" ht="20.45" customHeight="1" x14ac:dyDescent="0.25">
      <c r="B574" s="176"/>
      <c r="D574" s="177" t="s">
        <v>571</v>
      </c>
      <c r="E574" s="178" t="s">
        <v>385</v>
      </c>
      <c r="F574" s="179" t="s">
        <v>516</v>
      </c>
      <c r="H574" s="180">
        <v>14.1</v>
      </c>
      <c r="I574" s="181"/>
      <c r="L574" s="176"/>
      <c r="M574" s="182"/>
      <c r="N574" s="183"/>
      <c r="O574" s="183"/>
      <c r="P574" s="183"/>
      <c r="Q574" s="183"/>
      <c r="R574" s="183"/>
      <c r="S574" s="183"/>
      <c r="T574" s="184"/>
      <c r="AT574" s="185" t="s">
        <v>571</v>
      </c>
      <c r="AU574" s="185" t="s">
        <v>445</v>
      </c>
      <c r="AV574" s="11" t="s">
        <v>445</v>
      </c>
      <c r="AW574" s="11" t="s">
        <v>401</v>
      </c>
      <c r="AX574" s="11" t="s">
        <v>387</v>
      </c>
      <c r="AY574" s="185" t="s">
        <v>560</v>
      </c>
    </row>
    <row r="575" spans="2:65" s="1" customFormat="1" ht="20.45" customHeight="1" x14ac:dyDescent="0.25">
      <c r="B575" s="161"/>
      <c r="C575" s="162" t="s">
        <v>134</v>
      </c>
      <c r="D575" s="162" t="s">
        <v>562</v>
      </c>
      <c r="E575" s="163" t="s">
        <v>135</v>
      </c>
      <c r="F575" s="164" t="s">
        <v>136</v>
      </c>
      <c r="G575" s="165" t="s">
        <v>565</v>
      </c>
      <c r="H575" s="166">
        <v>14.1</v>
      </c>
      <c r="I575" s="167"/>
      <c r="J575" s="168">
        <f>ROUND(I575*H575,2)</f>
        <v>0</v>
      </c>
      <c r="K575" s="164" t="s">
        <v>566</v>
      </c>
      <c r="L575" s="35"/>
      <c r="M575" s="169" t="s">
        <v>385</v>
      </c>
      <c r="N575" s="170" t="s">
        <v>408</v>
      </c>
      <c r="O575" s="36"/>
      <c r="P575" s="171">
        <f>O575*H575</f>
        <v>0</v>
      </c>
      <c r="Q575" s="171">
        <v>1.2E-4</v>
      </c>
      <c r="R575" s="171">
        <f>Q575*H575</f>
        <v>1.6919999999999999E-3</v>
      </c>
      <c r="S575" s="171">
        <v>0</v>
      </c>
      <c r="T575" s="172">
        <f>S575*H575</f>
        <v>0</v>
      </c>
      <c r="AR575" s="18" t="s">
        <v>657</v>
      </c>
      <c r="AT575" s="18" t="s">
        <v>562</v>
      </c>
      <c r="AU575" s="18" t="s">
        <v>445</v>
      </c>
      <c r="AY575" s="18" t="s">
        <v>560</v>
      </c>
      <c r="BE575" s="173">
        <f>IF(N575="základní",J575,0)</f>
        <v>0</v>
      </c>
      <c r="BF575" s="173">
        <f>IF(N575="snížená",J575,0)</f>
        <v>0</v>
      </c>
      <c r="BG575" s="173">
        <f>IF(N575="zákl. přenesená",J575,0)</f>
        <v>0</v>
      </c>
      <c r="BH575" s="173">
        <f>IF(N575="sníž. přenesená",J575,0)</f>
        <v>0</v>
      </c>
      <c r="BI575" s="173">
        <f>IF(N575="nulová",J575,0)</f>
        <v>0</v>
      </c>
      <c r="BJ575" s="18" t="s">
        <v>387</v>
      </c>
      <c r="BK575" s="173">
        <f>ROUND(I575*H575,2)</f>
        <v>0</v>
      </c>
      <c r="BL575" s="18" t="s">
        <v>657</v>
      </c>
      <c r="BM575" s="18" t="s">
        <v>137</v>
      </c>
    </row>
    <row r="576" spans="2:65" s="1" customFormat="1" ht="28.9" customHeight="1" x14ac:dyDescent="0.25">
      <c r="B576" s="35"/>
      <c r="D576" s="174" t="s">
        <v>569</v>
      </c>
      <c r="F576" s="175" t="s">
        <v>138</v>
      </c>
      <c r="I576" s="135"/>
      <c r="L576" s="35"/>
      <c r="M576" s="65"/>
      <c r="N576" s="36"/>
      <c r="O576" s="36"/>
      <c r="P576" s="36"/>
      <c r="Q576" s="36"/>
      <c r="R576" s="36"/>
      <c r="S576" s="36"/>
      <c r="T576" s="66"/>
      <c r="AT576" s="18" t="s">
        <v>569</v>
      </c>
      <c r="AU576" s="18" t="s">
        <v>445</v>
      </c>
    </row>
    <row r="577" spans="2:51" s="11" customFormat="1" ht="20.45" customHeight="1" x14ac:dyDescent="0.25">
      <c r="B577" s="176"/>
      <c r="D577" s="174" t="s">
        <v>571</v>
      </c>
      <c r="E577" s="185" t="s">
        <v>385</v>
      </c>
      <c r="F577" s="186" t="s">
        <v>516</v>
      </c>
      <c r="H577" s="187">
        <v>14.1</v>
      </c>
      <c r="I577" s="181"/>
      <c r="L577" s="176"/>
      <c r="M577" s="226"/>
      <c r="N577" s="227"/>
      <c r="O577" s="227"/>
      <c r="P577" s="227"/>
      <c r="Q577" s="227"/>
      <c r="R577" s="227"/>
      <c r="S577" s="227"/>
      <c r="T577" s="228"/>
      <c r="AT577" s="185" t="s">
        <v>571</v>
      </c>
      <c r="AU577" s="185" t="s">
        <v>445</v>
      </c>
      <c r="AV577" s="11" t="s">
        <v>445</v>
      </c>
      <c r="AW577" s="11" t="s">
        <v>401</v>
      </c>
      <c r="AX577" s="11" t="s">
        <v>387</v>
      </c>
      <c r="AY577" s="185" t="s">
        <v>560</v>
      </c>
    </row>
    <row r="578" spans="2:51" s="1" customFormat="1" ht="6.95" customHeight="1" x14ac:dyDescent="0.25">
      <c r="B578" s="51"/>
      <c r="C578" s="52"/>
      <c r="D578" s="52"/>
      <c r="E578" s="52"/>
      <c r="F578" s="52"/>
      <c r="G578" s="52"/>
      <c r="H578" s="52"/>
      <c r="I578" s="114"/>
      <c r="J578" s="52"/>
      <c r="K578" s="52"/>
      <c r="L578" s="35"/>
    </row>
    <row r="579" spans="2:51" x14ac:dyDescent="0.3">
      <c r="AT579" s="229"/>
    </row>
  </sheetData>
  <sheetProtection formatColumns="0" formatRows="0" sort="0" autoFilter="0"/>
  <autoFilter ref="C96:K96"/>
  <mergeCells count="9">
    <mergeCell ref="L2:V2"/>
    <mergeCell ref="E47:H47"/>
    <mergeCell ref="E87:H87"/>
    <mergeCell ref="E89:H89"/>
    <mergeCell ref="G1:H1"/>
    <mergeCell ref="E7:H7"/>
    <mergeCell ref="E9:H9"/>
    <mergeCell ref="E24:H24"/>
    <mergeCell ref="E45:H45"/>
  </mergeCells>
  <phoneticPr fontId="44" type="noConversion"/>
  <hyperlinks>
    <hyperlink ref="F1:G1" location="C2" tooltip="Krycí list soupisu" display="1) Krycí list soupisu"/>
    <hyperlink ref="G1:H1" location="C54" tooltip="Rekapitulace" display="2) Rekapitulace"/>
    <hyperlink ref="J1" location="C96" tooltip="Soupis prací" display="3) Soupis prací"/>
    <hyperlink ref="L1:V1" location="'Rekapitulace stavby'!C2" tooltip="Rekapitulace stavby" display="Rekapitulace stavby"/>
  </hyperlinks>
  <pageMargins left="0.58333331346511841" right="0.58333331346511841" top="0.58333331346511841" bottom="0.58333331346511841" header="0" footer="0"/>
  <pageSetup paperSize="9" fitToHeight="100" orientation="landscape" blackAndWhite="1" errors="blank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R579"/>
  <sheetViews>
    <sheetView showGridLines="0" workbookViewId="0">
      <pane ySplit="1" topLeftCell="A74" activePane="bottomLeft" state="frozen"/>
      <selection pane="bottomLeft" activeCell="I84" sqref="I84"/>
    </sheetView>
  </sheetViews>
  <sheetFormatPr defaultRowHeight="13.5" x14ac:dyDescent="0.3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6" width="64.28515625" customWidth="1"/>
    <col min="7" max="7" width="7.42578125" customWidth="1"/>
    <col min="8" max="8" width="9.5703125" customWidth="1"/>
    <col min="9" max="9" width="10.85546875" style="93" customWidth="1"/>
    <col min="10" max="10" width="20.140625" customWidth="1"/>
    <col min="11" max="11" width="13.28515625" customWidth="1"/>
    <col min="12" max="12" width="9.140625" customWidth="1"/>
    <col min="13" max="18" width="0" hidden="1" customWidth="1"/>
    <col min="19" max="19" width="7" hidden="1" customWidth="1"/>
    <col min="20" max="20" width="25.425781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  <col min="32" max="43" width="9.140625" customWidth="1"/>
    <col min="44" max="65" width="0" hidden="1" customWidth="1"/>
  </cols>
  <sheetData>
    <row r="1" spans="1:70" ht="21.75" customHeight="1" x14ac:dyDescent="0.3">
      <c r="A1" s="16"/>
      <c r="B1" s="236"/>
      <c r="C1" s="236"/>
      <c r="D1" s="235" t="s">
        <v>366</v>
      </c>
      <c r="E1" s="236"/>
      <c r="F1" s="237" t="s">
        <v>186</v>
      </c>
      <c r="G1" s="362" t="s">
        <v>187</v>
      </c>
      <c r="H1" s="362"/>
      <c r="I1" s="242"/>
      <c r="J1" s="237" t="s">
        <v>188</v>
      </c>
      <c r="K1" s="235" t="s">
        <v>449</v>
      </c>
      <c r="L1" s="237" t="s">
        <v>189</v>
      </c>
      <c r="M1" s="237"/>
      <c r="N1" s="237"/>
      <c r="O1" s="237"/>
      <c r="P1" s="237"/>
      <c r="Q1" s="237"/>
      <c r="R1" s="237"/>
      <c r="S1" s="237"/>
      <c r="T1" s="237"/>
      <c r="U1" s="233"/>
      <c r="V1" s="23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 x14ac:dyDescent="0.3"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AT2" s="18" t="s">
        <v>448</v>
      </c>
    </row>
    <row r="3" spans="1:70" ht="6.95" customHeight="1" x14ac:dyDescent="0.3">
      <c r="B3" s="19"/>
      <c r="C3" s="20"/>
      <c r="D3" s="20"/>
      <c r="E3" s="20"/>
      <c r="F3" s="20"/>
      <c r="G3" s="20"/>
      <c r="H3" s="20"/>
      <c r="I3" s="94"/>
      <c r="J3" s="20"/>
      <c r="K3" s="21"/>
      <c r="AT3" s="18" t="s">
        <v>445</v>
      </c>
    </row>
    <row r="4" spans="1:70" ht="36.950000000000003" customHeight="1" x14ac:dyDescent="0.3">
      <c r="B4" s="22"/>
      <c r="C4" s="23"/>
      <c r="D4" s="24" t="s">
        <v>454</v>
      </c>
      <c r="E4" s="23"/>
      <c r="F4" s="23"/>
      <c r="G4" s="23"/>
      <c r="H4" s="23"/>
      <c r="I4" s="95"/>
      <c r="J4" s="23"/>
      <c r="K4" s="25"/>
      <c r="M4" s="26" t="s">
        <v>375</v>
      </c>
      <c r="AT4" s="18" t="s">
        <v>369</v>
      </c>
    </row>
    <row r="5" spans="1:70" ht="6.95" customHeight="1" x14ac:dyDescent="0.3">
      <c r="B5" s="22"/>
      <c r="C5" s="23"/>
      <c r="D5" s="23"/>
      <c r="E5" s="23"/>
      <c r="F5" s="23"/>
      <c r="G5" s="23"/>
      <c r="H5" s="23"/>
      <c r="I5" s="95"/>
      <c r="J5" s="23"/>
      <c r="K5" s="25"/>
    </row>
    <row r="6" spans="1:70" ht="15" x14ac:dyDescent="0.3">
      <c r="B6" s="22"/>
      <c r="C6" s="23"/>
      <c r="D6" s="31" t="s">
        <v>381</v>
      </c>
      <c r="E6" s="23"/>
      <c r="F6" s="23"/>
      <c r="G6" s="23"/>
      <c r="H6" s="23"/>
      <c r="I6" s="95"/>
      <c r="J6" s="23"/>
      <c r="K6" s="25"/>
    </row>
    <row r="7" spans="1:70" ht="20.45" customHeight="1" x14ac:dyDescent="0.3">
      <c r="B7" s="22"/>
      <c r="C7" s="23"/>
      <c r="D7" s="23"/>
      <c r="E7" s="363" t="str">
        <f>'Rekapitulace stavby'!K6</f>
        <v>Zateplení obvodového a střešního pláště</v>
      </c>
      <c r="F7" s="353"/>
      <c r="G7" s="353"/>
      <c r="H7" s="353"/>
      <c r="I7" s="95"/>
      <c r="J7" s="23"/>
      <c r="K7" s="25"/>
    </row>
    <row r="8" spans="1:70" s="1" customFormat="1" ht="15" x14ac:dyDescent="0.25">
      <c r="B8" s="35"/>
      <c r="C8" s="36"/>
      <c r="D8" s="31" t="s">
        <v>463</v>
      </c>
      <c r="E8" s="36"/>
      <c r="F8" s="36"/>
      <c r="G8" s="36"/>
      <c r="H8" s="36"/>
      <c r="I8" s="96"/>
      <c r="J8" s="36"/>
      <c r="K8" s="39"/>
    </row>
    <row r="9" spans="1:70" s="1" customFormat="1" ht="36.950000000000003" customHeight="1" x14ac:dyDescent="0.25">
      <c r="B9" s="35"/>
      <c r="C9" s="36"/>
      <c r="D9" s="36"/>
      <c r="E9" s="360" t="s">
        <v>139</v>
      </c>
      <c r="F9" s="346"/>
      <c r="G9" s="346"/>
      <c r="H9" s="346"/>
      <c r="I9" s="96"/>
      <c r="J9" s="36"/>
      <c r="K9" s="39"/>
    </row>
    <row r="10" spans="1:70" s="1" customFormat="1" x14ac:dyDescent="0.25">
      <c r="B10" s="35"/>
      <c r="C10" s="36"/>
      <c r="D10" s="36"/>
      <c r="E10" s="36"/>
      <c r="F10" s="36"/>
      <c r="G10" s="36"/>
      <c r="H10" s="36"/>
      <c r="I10" s="96"/>
      <c r="J10" s="36"/>
      <c r="K10" s="39"/>
    </row>
    <row r="11" spans="1:70" s="1" customFormat="1" ht="14.45" customHeight="1" x14ac:dyDescent="0.25">
      <c r="B11" s="35"/>
      <c r="C11" s="36"/>
      <c r="D11" s="31" t="s">
        <v>384</v>
      </c>
      <c r="E11" s="36"/>
      <c r="F11" s="29" t="s">
        <v>385</v>
      </c>
      <c r="G11" s="36"/>
      <c r="H11" s="36"/>
      <c r="I11" s="97" t="s">
        <v>386</v>
      </c>
      <c r="J11" s="29" t="s">
        <v>385</v>
      </c>
      <c r="K11" s="39"/>
    </row>
    <row r="12" spans="1:70" s="1" customFormat="1" ht="14.45" customHeight="1" x14ac:dyDescent="0.25">
      <c r="B12" s="35"/>
      <c r="C12" s="36"/>
      <c r="D12" s="31" t="s">
        <v>388</v>
      </c>
      <c r="E12" s="36"/>
      <c r="F12" s="29" t="s">
        <v>389</v>
      </c>
      <c r="G12" s="36"/>
      <c r="H12" s="36"/>
      <c r="I12" s="97" t="s">
        <v>390</v>
      </c>
      <c r="J12" s="98" t="str">
        <f>'Rekapitulace stavby'!AN8</f>
        <v>31.3.2016</v>
      </c>
      <c r="K12" s="39"/>
    </row>
    <row r="13" spans="1:70" s="1" customFormat="1" ht="10.9" customHeight="1" x14ac:dyDescent="0.25">
      <c r="B13" s="35"/>
      <c r="C13" s="36"/>
      <c r="D13" s="36"/>
      <c r="E13" s="36"/>
      <c r="F13" s="36"/>
      <c r="G13" s="36"/>
      <c r="H13" s="36"/>
      <c r="I13" s="96"/>
      <c r="J13" s="36"/>
      <c r="K13" s="39"/>
    </row>
    <row r="14" spans="1:70" s="1" customFormat="1" ht="14.45" customHeight="1" x14ac:dyDescent="0.25">
      <c r="B14" s="35"/>
      <c r="C14" s="36"/>
      <c r="D14" s="31" t="s">
        <v>394</v>
      </c>
      <c r="E14" s="36"/>
      <c r="F14" s="36"/>
      <c r="G14" s="36"/>
      <c r="H14" s="36"/>
      <c r="I14" s="97" t="s">
        <v>395</v>
      </c>
      <c r="J14" s="29" t="s">
        <v>385</v>
      </c>
      <c r="K14" s="39"/>
    </row>
    <row r="15" spans="1:70" s="1" customFormat="1" ht="18" customHeight="1" x14ac:dyDescent="0.25">
      <c r="B15" s="35"/>
      <c r="C15" s="36"/>
      <c r="D15" s="36"/>
      <c r="E15" s="29" t="s">
        <v>396</v>
      </c>
      <c r="F15" s="36"/>
      <c r="G15" s="36"/>
      <c r="H15" s="36"/>
      <c r="I15" s="97" t="s">
        <v>397</v>
      </c>
      <c r="J15" s="29" t="s">
        <v>385</v>
      </c>
      <c r="K15" s="39"/>
    </row>
    <row r="16" spans="1:70" s="1" customFormat="1" ht="6.95" customHeight="1" x14ac:dyDescent="0.25">
      <c r="B16" s="35"/>
      <c r="C16" s="36"/>
      <c r="D16" s="36"/>
      <c r="E16" s="36"/>
      <c r="F16" s="36"/>
      <c r="G16" s="36"/>
      <c r="H16" s="36"/>
      <c r="I16" s="96"/>
      <c r="J16" s="36"/>
      <c r="K16" s="39"/>
    </row>
    <row r="17" spans="2:11" s="1" customFormat="1" ht="14.45" customHeight="1" x14ac:dyDescent="0.25">
      <c r="B17" s="35"/>
      <c r="C17" s="36"/>
      <c r="D17" s="31" t="s">
        <v>398</v>
      </c>
      <c r="E17" s="36"/>
      <c r="F17" s="36"/>
      <c r="G17" s="36"/>
      <c r="H17" s="36"/>
      <c r="I17" s="97" t="s">
        <v>395</v>
      </c>
      <c r="J17" s="29" t="str">
        <f>IF('Rekapitulace stavby'!AN13="Vyplň údaj","",IF('Rekapitulace stavby'!AN13="","",'Rekapitulace stavby'!AN13))</f>
        <v/>
      </c>
      <c r="K17" s="39"/>
    </row>
    <row r="18" spans="2:11" s="1" customFormat="1" ht="18" customHeight="1" x14ac:dyDescent="0.25">
      <c r="B18" s="35"/>
      <c r="C18" s="36"/>
      <c r="D18" s="36"/>
      <c r="E18" s="29" t="str">
        <f>IF('Rekapitulace stavby'!E14="Vyplň údaj","",IF('Rekapitulace stavby'!E14="","",'Rekapitulace stavby'!E14))</f>
        <v/>
      </c>
      <c r="F18" s="36"/>
      <c r="G18" s="36"/>
      <c r="H18" s="36"/>
      <c r="I18" s="97" t="s">
        <v>397</v>
      </c>
      <c r="J18" s="29" t="str">
        <f>IF('Rekapitulace stavby'!AN14="Vyplň údaj","",IF('Rekapitulace stavby'!AN14="","",'Rekapitulace stavby'!AN14))</f>
        <v/>
      </c>
      <c r="K18" s="39"/>
    </row>
    <row r="19" spans="2:11" s="1" customFormat="1" ht="6.95" customHeight="1" x14ac:dyDescent="0.25">
      <c r="B19" s="35"/>
      <c r="C19" s="36"/>
      <c r="D19" s="36"/>
      <c r="E19" s="36"/>
      <c r="F19" s="36"/>
      <c r="G19" s="36"/>
      <c r="H19" s="36"/>
      <c r="I19" s="96"/>
      <c r="J19" s="36"/>
      <c r="K19" s="39"/>
    </row>
    <row r="20" spans="2:11" s="1" customFormat="1" ht="14.45" customHeight="1" x14ac:dyDescent="0.25">
      <c r="B20" s="35"/>
      <c r="C20" s="36"/>
      <c r="D20" s="31" t="s">
        <v>400</v>
      </c>
      <c r="E20" s="36"/>
      <c r="F20" s="36"/>
      <c r="G20" s="36"/>
      <c r="H20" s="36"/>
      <c r="I20" s="97" t="s">
        <v>395</v>
      </c>
      <c r="J20" s="29" t="s">
        <v>385</v>
      </c>
      <c r="K20" s="39"/>
    </row>
    <row r="21" spans="2:11" s="1" customFormat="1" ht="18" customHeight="1" x14ac:dyDescent="0.25">
      <c r="B21" s="35"/>
      <c r="C21" s="36"/>
      <c r="D21" s="36"/>
      <c r="E21" s="29" t="s">
        <v>396</v>
      </c>
      <c r="F21" s="36"/>
      <c r="G21" s="36"/>
      <c r="H21" s="36"/>
      <c r="I21" s="97" t="s">
        <v>397</v>
      </c>
      <c r="J21" s="29" t="s">
        <v>385</v>
      </c>
      <c r="K21" s="39"/>
    </row>
    <row r="22" spans="2:11" s="1" customFormat="1" ht="6.95" customHeight="1" x14ac:dyDescent="0.25">
      <c r="B22" s="35"/>
      <c r="C22" s="36"/>
      <c r="D22" s="36"/>
      <c r="E22" s="36"/>
      <c r="F22" s="36"/>
      <c r="G22" s="36"/>
      <c r="H22" s="36"/>
      <c r="I22" s="96"/>
      <c r="J22" s="36"/>
      <c r="K22" s="39"/>
    </row>
    <row r="23" spans="2:11" s="1" customFormat="1" ht="14.45" customHeight="1" x14ac:dyDescent="0.25">
      <c r="B23" s="35"/>
      <c r="C23" s="36"/>
      <c r="D23" s="31" t="s">
        <v>402</v>
      </c>
      <c r="E23" s="36"/>
      <c r="F23" s="36"/>
      <c r="G23" s="36"/>
      <c r="H23" s="36"/>
      <c r="I23" s="96"/>
      <c r="J23" s="36"/>
      <c r="K23" s="39"/>
    </row>
    <row r="24" spans="2:11" s="6" customFormat="1" ht="20.45" customHeight="1" x14ac:dyDescent="0.25">
      <c r="B24" s="99"/>
      <c r="C24" s="100"/>
      <c r="D24" s="100"/>
      <c r="E24" s="356" t="s">
        <v>385</v>
      </c>
      <c r="F24" s="364"/>
      <c r="G24" s="364"/>
      <c r="H24" s="364"/>
      <c r="I24" s="101"/>
      <c r="J24" s="100"/>
      <c r="K24" s="102"/>
    </row>
    <row r="25" spans="2:11" s="1" customFormat="1" ht="6.95" customHeight="1" x14ac:dyDescent="0.25">
      <c r="B25" s="35"/>
      <c r="C25" s="36"/>
      <c r="D25" s="36"/>
      <c r="E25" s="36"/>
      <c r="F25" s="36"/>
      <c r="G25" s="36"/>
      <c r="H25" s="36"/>
      <c r="I25" s="96"/>
      <c r="J25" s="36"/>
      <c r="K25" s="39"/>
    </row>
    <row r="26" spans="2:11" s="1" customFormat="1" ht="6.95" customHeight="1" x14ac:dyDescent="0.25">
      <c r="B26" s="35"/>
      <c r="C26" s="36"/>
      <c r="D26" s="63"/>
      <c r="E26" s="63"/>
      <c r="F26" s="63"/>
      <c r="G26" s="63"/>
      <c r="H26" s="63"/>
      <c r="I26" s="104"/>
      <c r="J26" s="63"/>
      <c r="K26" s="105"/>
    </row>
    <row r="27" spans="2:11" s="1" customFormat="1" ht="25.35" customHeight="1" x14ac:dyDescent="0.25">
      <c r="B27" s="35"/>
      <c r="C27" s="36"/>
      <c r="D27" s="106" t="s">
        <v>403</v>
      </c>
      <c r="E27" s="36"/>
      <c r="F27" s="36"/>
      <c r="G27" s="36"/>
      <c r="H27" s="36"/>
      <c r="I27" s="96"/>
      <c r="J27" s="107">
        <f>ROUND(J81,2)</f>
        <v>0</v>
      </c>
      <c r="K27" s="39"/>
    </row>
    <row r="28" spans="2:11" s="1" customFormat="1" ht="6.95" customHeight="1" x14ac:dyDescent="0.25">
      <c r="B28" s="35"/>
      <c r="C28" s="36"/>
      <c r="D28" s="63"/>
      <c r="E28" s="63"/>
      <c r="F28" s="63"/>
      <c r="G28" s="63"/>
      <c r="H28" s="63"/>
      <c r="I28" s="104"/>
      <c r="J28" s="63"/>
      <c r="K28" s="105"/>
    </row>
    <row r="29" spans="2:11" s="1" customFormat="1" ht="14.45" customHeight="1" x14ac:dyDescent="0.25">
      <c r="B29" s="35"/>
      <c r="C29" s="36"/>
      <c r="D29" s="36"/>
      <c r="E29" s="36"/>
      <c r="F29" s="40" t="s">
        <v>405</v>
      </c>
      <c r="G29" s="36"/>
      <c r="H29" s="36"/>
      <c r="I29" s="108" t="s">
        <v>404</v>
      </c>
      <c r="J29" s="40" t="s">
        <v>406</v>
      </c>
      <c r="K29" s="39"/>
    </row>
    <row r="30" spans="2:11" s="1" customFormat="1" ht="14.45" customHeight="1" x14ac:dyDescent="0.25">
      <c r="B30" s="35"/>
      <c r="C30" s="36"/>
      <c r="D30" s="43" t="s">
        <v>407</v>
      </c>
      <c r="E30" s="43" t="s">
        <v>408</v>
      </c>
      <c r="F30" s="109">
        <f>ROUND(SUM(BE81:BE100), 2)</f>
        <v>0</v>
      </c>
      <c r="G30" s="36"/>
      <c r="H30" s="36"/>
      <c r="I30" s="110">
        <v>0.21</v>
      </c>
      <c r="J30" s="109">
        <f>ROUND(ROUND((SUM(BE81:BE100)), 2)*I30, 2)</f>
        <v>0</v>
      </c>
      <c r="K30" s="39"/>
    </row>
    <row r="31" spans="2:11" s="1" customFormat="1" ht="14.45" customHeight="1" x14ac:dyDescent="0.25">
      <c r="B31" s="35"/>
      <c r="C31" s="36"/>
      <c r="D31" s="36"/>
      <c r="E31" s="43" t="s">
        <v>409</v>
      </c>
      <c r="F31" s="109">
        <f>ROUND(SUM(BF81:BF100), 2)</f>
        <v>0</v>
      </c>
      <c r="G31" s="36"/>
      <c r="H31" s="36"/>
      <c r="I31" s="110">
        <v>0.15</v>
      </c>
      <c r="J31" s="109">
        <f>ROUND(ROUND((SUM(BF81:BF100)), 2)*I31, 2)</f>
        <v>0</v>
      </c>
      <c r="K31" s="39"/>
    </row>
    <row r="32" spans="2:11" s="1" customFormat="1" ht="14.45" hidden="1" customHeight="1" x14ac:dyDescent="0.25">
      <c r="B32" s="35"/>
      <c r="C32" s="36"/>
      <c r="D32" s="36"/>
      <c r="E32" s="43" t="s">
        <v>410</v>
      </c>
      <c r="F32" s="109">
        <f>ROUND(SUM(BG81:BG100), 2)</f>
        <v>0</v>
      </c>
      <c r="G32" s="36"/>
      <c r="H32" s="36"/>
      <c r="I32" s="110">
        <v>0.21</v>
      </c>
      <c r="J32" s="109">
        <v>0</v>
      </c>
      <c r="K32" s="39"/>
    </row>
    <row r="33" spans="2:11" s="1" customFormat="1" ht="14.45" hidden="1" customHeight="1" x14ac:dyDescent="0.25">
      <c r="B33" s="35"/>
      <c r="C33" s="36"/>
      <c r="D33" s="36"/>
      <c r="E33" s="43" t="s">
        <v>411</v>
      </c>
      <c r="F33" s="109">
        <f>ROUND(SUM(BH81:BH100), 2)</f>
        <v>0</v>
      </c>
      <c r="G33" s="36"/>
      <c r="H33" s="36"/>
      <c r="I33" s="110">
        <v>0.15</v>
      </c>
      <c r="J33" s="109">
        <v>0</v>
      </c>
      <c r="K33" s="39"/>
    </row>
    <row r="34" spans="2:11" s="1" customFormat="1" ht="14.45" hidden="1" customHeight="1" x14ac:dyDescent="0.25">
      <c r="B34" s="35"/>
      <c r="C34" s="36"/>
      <c r="D34" s="36"/>
      <c r="E34" s="43" t="s">
        <v>412</v>
      </c>
      <c r="F34" s="109">
        <f>ROUND(SUM(BI81:BI100), 2)</f>
        <v>0</v>
      </c>
      <c r="G34" s="36"/>
      <c r="H34" s="36"/>
      <c r="I34" s="110">
        <v>0</v>
      </c>
      <c r="J34" s="109">
        <v>0</v>
      </c>
      <c r="K34" s="39"/>
    </row>
    <row r="35" spans="2:11" s="1" customFormat="1" ht="6.95" customHeight="1" x14ac:dyDescent="0.25">
      <c r="B35" s="35"/>
      <c r="C35" s="36"/>
      <c r="D35" s="36"/>
      <c r="E35" s="36"/>
      <c r="F35" s="36"/>
      <c r="G35" s="36"/>
      <c r="H35" s="36"/>
      <c r="I35" s="96"/>
      <c r="J35" s="36"/>
      <c r="K35" s="39"/>
    </row>
    <row r="36" spans="2:11" s="1" customFormat="1" ht="25.35" customHeight="1" x14ac:dyDescent="0.25">
      <c r="B36" s="35"/>
      <c r="C36" s="45"/>
      <c r="D36" s="46" t="s">
        <v>413</v>
      </c>
      <c r="E36" s="47"/>
      <c r="F36" s="47"/>
      <c r="G36" s="111" t="s">
        <v>414</v>
      </c>
      <c r="H36" s="48" t="s">
        <v>415</v>
      </c>
      <c r="I36" s="112"/>
      <c r="J36" s="49">
        <f>SUM(J27:J34)</f>
        <v>0</v>
      </c>
      <c r="K36" s="113"/>
    </row>
    <row r="37" spans="2:11" s="1" customFormat="1" ht="14.45" customHeight="1" x14ac:dyDescent="0.25">
      <c r="B37" s="51"/>
      <c r="C37" s="52"/>
      <c r="D37" s="52"/>
      <c r="E37" s="52"/>
      <c r="F37" s="52"/>
      <c r="G37" s="52"/>
      <c r="H37" s="52"/>
      <c r="I37" s="114"/>
      <c r="J37" s="52"/>
      <c r="K37" s="53"/>
    </row>
    <row r="41" spans="2:11" s="1" customFormat="1" ht="6.95" customHeight="1" x14ac:dyDescent="0.25">
      <c r="B41" s="54"/>
      <c r="C41" s="55"/>
      <c r="D41" s="55"/>
      <c r="E41" s="55"/>
      <c r="F41" s="55"/>
      <c r="G41" s="55"/>
      <c r="H41" s="55"/>
      <c r="I41" s="115"/>
      <c r="J41" s="55"/>
      <c r="K41" s="116"/>
    </row>
    <row r="42" spans="2:11" s="1" customFormat="1" ht="36.950000000000003" customHeight="1" x14ac:dyDescent="0.25">
      <c r="B42" s="35"/>
      <c r="C42" s="24" t="s">
        <v>518</v>
      </c>
      <c r="D42" s="36"/>
      <c r="E42" s="36"/>
      <c r="F42" s="36"/>
      <c r="G42" s="36"/>
      <c r="H42" s="36"/>
      <c r="I42" s="96"/>
      <c r="J42" s="36"/>
      <c r="K42" s="39"/>
    </row>
    <row r="43" spans="2:11" s="1" customFormat="1" ht="6.95" customHeight="1" x14ac:dyDescent="0.25">
      <c r="B43" s="35"/>
      <c r="C43" s="36"/>
      <c r="D43" s="36"/>
      <c r="E43" s="36"/>
      <c r="F43" s="36"/>
      <c r="G43" s="36"/>
      <c r="H43" s="36"/>
      <c r="I43" s="96"/>
      <c r="J43" s="36"/>
      <c r="K43" s="39"/>
    </row>
    <row r="44" spans="2:11" s="1" customFormat="1" ht="14.45" customHeight="1" x14ac:dyDescent="0.25">
      <c r="B44" s="35"/>
      <c r="C44" s="31" t="s">
        <v>381</v>
      </c>
      <c r="D44" s="36"/>
      <c r="E44" s="36"/>
      <c r="F44" s="36"/>
      <c r="G44" s="36"/>
      <c r="H44" s="36"/>
      <c r="I44" s="96"/>
      <c r="J44" s="36"/>
      <c r="K44" s="39"/>
    </row>
    <row r="45" spans="2:11" s="1" customFormat="1" ht="20.45" customHeight="1" x14ac:dyDescent="0.25">
      <c r="B45" s="35"/>
      <c r="C45" s="36"/>
      <c r="D45" s="36"/>
      <c r="E45" s="363" t="str">
        <f>E7</f>
        <v>Zateplení obvodového a střešního pláště</v>
      </c>
      <c r="F45" s="346"/>
      <c r="G45" s="346"/>
      <c r="H45" s="346"/>
      <c r="I45" s="96"/>
      <c r="J45" s="36"/>
      <c r="K45" s="39"/>
    </row>
    <row r="46" spans="2:11" s="1" customFormat="1" ht="14.45" customHeight="1" x14ac:dyDescent="0.25">
      <c r="B46" s="35"/>
      <c r="C46" s="31" t="s">
        <v>463</v>
      </c>
      <c r="D46" s="36"/>
      <c r="E46" s="36"/>
      <c r="F46" s="36"/>
      <c r="G46" s="36"/>
      <c r="H46" s="36"/>
      <c r="I46" s="96"/>
      <c r="J46" s="36"/>
      <c r="K46" s="39"/>
    </row>
    <row r="47" spans="2:11" s="1" customFormat="1" ht="22.15" customHeight="1" x14ac:dyDescent="0.25">
      <c r="B47" s="35"/>
      <c r="C47" s="36"/>
      <c r="D47" s="36"/>
      <c r="E47" s="360" t="str">
        <f>E9</f>
        <v>vrn - Vedlejší a ostatní náklady</v>
      </c>
      <c r="F47" s="346"/>
      <c r="G47" s="346"/>
      <c r="H47" s="346"/>
      <c r="I47" s="96"/>
      <c r="J47" s="36"/>
      <c r="K47" s="39"/>
    </row>
    <row r="48" spans="2:11" s="1" customFormat="1" ht="6.95" customHeight="1" x14ac:dyDescent="0.25">
      <c r="B48" s="35"/>
      <c r="C48" s="36"/>
      <c r="D48" s="36"/>
      <c r="E48" s="36"/>
      <c r="F48" s="36"/>
      <c r="G48" s="36"/>
      <c r="H48" s="36"/>
      <c r="I48" s="96"/>
      <c r="J48" s="36"/>
      <c r="K48" s="39"/>
    </row>
    <row r="49" spans="2:47" s="1" customFormat="1" ht="18" customHeight="1" x14ac:dyDescent="0.25">
      <c r="B49" s="35"/>
      <c r="C49" s="31" t="s">
        <v>388</v>
      </c>
      <c r="D49" s="36"/>
      <c r="E49" s="36"/>
      <c r="F49" s="29" t="str">
        <f>F12</f>
        <v>Strakonice, Palackého náměstí 112</v>
      </c>
      <c r="G49" s="36"/>
      <c r="H49" s="36"/>
      <c r="I49" s="97" t="s">
        <v>390</v>
      </c>
      <c r="J49" s="98" t="str">
        <f>IF(J12="","",J12)</f>
        <v>31.3.2016</v>
      </c>
      <c r="K49" s="39"/>
    </row>
    <row r="50" spans="2:47" s="1" customFormat="1" ht="6.95" customHeight="1" x14ac:dyDescent="0.25">
      <c r="B50" s="35"/>
      <c r="C50" s="36"/>
      <c r="D50" s="36"/>
      <c r="E50" s="36"/>
      <c r="F50" s="36"/>
      <c r="G50" s="36"/>
      <c r="H50" s="36"/>
      <c r="I50" s="96"/>
      <c r="J50" s="36"/>
      <c r="K50" s="39"/>
    </row>
    <row r="51" spans="2:47" s="1" customFormat="1" ht="15" x14ac:dyDescent="0.25">
      <c r="B51" s="35"/>
      <c r="C51" s="31" t="s">
        <v>394</v>
      </c>
      <c r="D51" s="36"/>
      <c r="E51" s="36"/>
      <c r="F51" s="29" t="str">
        <f>E15</f>
        <v xml:space="preserve"> </v>
      </c>
      <c r="G51" s="36"/>
      <c r="H51" s="36"/>
      <c r="I51" s="97" t="s">
        <v>400</v>
      </c>
      <c r="J51" s="29" t="str">
        <f>E21</f>
        <v xml:space="preserve"> </v>
      </c>
      <c r="K51" s="39"/>
    </row>
    <row r="52" spans="2:47" s="1" customFormat="1" ht="14.45" customHeight="1" x14ac:dyDescent="0.25">
      <c r="B52" s="35"/>
      <c r="C52" s="31" t="s">
        <v>398</v>
      </c>
      <c r="D52" s="36"/>
      <c r="E52" s="36"/>
      <c r="F52" s="29" t="str">
        <f>IF(E18="","",E18)</f>
        <v/>
      </c>
      <c r="G52" s="36"/>
      <c r="H52" s="36"/>
      <c r="I52" s="96"/>
      <c r="J52" s="36"/>
      <c r="K52" s="39"/>
    </row>
    <row r="53" spans="2:47" s="1" customFormat="1" ht="10.35" customHeight="1" x14ac:dyDescent="0.25">
      <c r="B53" s="35"/>
      <c r="C53" s="36"/>
      <c r="D53" s="36"/>
      <c r="E53" s="36"/>
      <c r="F53" s="36"/>
      <c r="G53" s="36"/>
      <c r="H53" s="36"/>
      <c r="I53" s="96"/>
      <c r="J53" s="36"/>
      <c r="K53" s="39"/>
    </row>
    <row r="54" spans="2:47" s="1" customFormat="1" ht="29.25" customHeight="1" x14ac:dyDescent="0.25">
      <c r="B54" s="35"/>
      <c r="C54" s="117" t="s">
        <v>519</v>
      </c>
      <c r="D54" s="45"/>
      <c r="E54" s="45"/>
      <c r="F54" s="45"/>
      <c r="G54" s="45"/>
      <c r="H54" s="45"/>
      <c r="I54" s="118"/>
      <c r="J54" s="119" t="s">
        <v>520</v>
      </c>
      <c r="K54" s="50"/>
    </row>
    <row r="55" spans="2:47" s="1" customFormat="1" ht="10.35" customHeight="1" x14ac:dyDescent="0.25">
      <c r="B55" s="35"/>
      <c r="C55" s="36"/>
      <c r="D55" s="36"/>
      <c r="E55" s="36"/>
      <c r="F55" s="36"/>
      <c r="G55" s="36"/>
      <c r="H55" s="36"/>
      <c r="I55" s="96"/>
      <c r="J55" s="36"/>
      <c r="K55" s="39"/>
    </row>
    <row r="56" spans="2:47" s="1" customFormat="1" ht="29.25" customHeight="1" x14ac:dyDescent="0.25">
      <c r="B56" s="35"/>
      <c r="C56" s="120" t="s">
        <v>521</v>
      </c>
      <c r="D56" s="36"/>
      <c r="E56" s="36"/>
      <c r="F56" s="36"/>
      <c r="G56" s="36"/>
      <c r="H56" s="36"/>
      <c r="I56" s="96"/>
      <c r="J56" s="107">
        <f>J81</f>
        <v>0</v>
      </c>
      <c r="K56" s="39"/>
      <c r="AU56" s="18" t="s">
        <v>522</v>
      </c>
    </row>
    <row r="57" spans="2:47" s="7" customFormat="1" ht="24.95" customHeight="1" x14ac:dyDescent="0.25">
      <c r="B57" s="121"/>
      <c r="C57" s="122"/>
      <c r="D57" s="123" t="s">
        <v>140</v>
      </c>
      <c r="E57" s="124"/>
      <c r="F57" s="124"/>
      <c r="G57" s="124"/>
      <c r="H57" s="124"/>
      <c r="I57" s="125"/>
      <c r="J57" s="126">
        <f>J82</f>
        <v>0</v>
      </c>
      <c r="K57" s="127"/>
    </row>
    <row r="58" spans="2:47" s="8" customFormat="1" ht="19.899999999999999" customHeight="1" x14ac:dyDescent="0.25">
      <c r="B58" s="128"/>
      <c r="C58" s="129"/>
      <c r="D58" s="130" t="s">
        <v>141</v>
      </c>
      <c r="E58" s="131"/>
      <c r="F58" s="131"/>
      <c r="G58" s="131"/>
      <c r="H58" s="131"/>
      <c r="I58" s="132"/>
      <c r="J58" s="133">
        <f>J83</f>
        <v>0</v>
      </c>
      <c r="K58" s="134"/>
    </row>
    <row r="59" spans="2:47" s="8" customFormat="1" ht="19.899999999999999" customHeight="1" x14ac:dyDescent="0.25">
      <c r="B59" s="128"/>
      <c r="C59" s="129"/>
      <c r="D59" s="130" t="s">
        <v>142</v>
      </c>
      <c r="E59" s="131"/>
      <c r="F59" s="131"/>
      <c r="G59" s="131"/>
      <c r="H59" s="131"/>
      <c r="I59" s="132"/>
      <c r="J59" s="133">
        <f>J92</f>
        <v>0</v>
      </c>
      <c r="K59" s="134"/>
    </row>
    <row r="60" spans="2:47" s="8" customFormat="1" ht="19.899999999999999" customHeight="1" x14ac:dyDescent="0.25">
      <c r="B60" s="128"/>
      <c r="C60" s="129"/>
      <c r="D60" s="130" t="s">
        <v>143</v>
      </c>
      <c r="E60" s="131"/>
      <c r="F60" s="131"/>
      <c r="G60" s="131"/>
      <c r="H60" s="131"/>
      <c r="I60" s="132"/>
      <c r="J60" s="133">
        <f>J95</f>
        <v>0</v>
      </c>
      <c r="K60" s="134"/>
    </row>
    <row r="61" spans="2:47" s="8" customFormat="1" ht="19.899999999999999" customHeight="1" x14ac:dyDescent="0.25">
      <c r="B61" s="128"/>
      <c r="C61" s="129"/>
      <c r="D61" s="130" t="s">
        <v>144</v>
      </c>
      <c r="E61" s="131"/>
      <c r="F61" s="131"/>
      <c r="G61" s="131"/>
      <c r="H61" s="131"/>
      <c r="I61" s="132"/>
      <c r="J61" s="133">
        <f>J98</f>
        <v>0</v>
      </c>
      <c r="K61" s="134"/>
    </row>
    <row r="62" spans="2:47" s="1" customFormat="1" ht="21.75" customHeight="1" x14ac:dyDescent="0.25">
      <c r="B62" s="35"/>
      <c r="C62" s="36"/>
      <c r="D62" s="36"/>
      <c r="E62" s="36"/>
      <c r="F62" s="36"/>
      <c r="G62" s="36"/>
      <c r="H62" s="36"/>
      <c r="I62" s="96"/>
      <c r="J62" s="36"/>
      <c r="K62" s="39"/>
    </row>
    <row r="63" spans="2:47" s="1" customFormat="1" ht="6.95" customHeight="1" x14ac:dyDescent="0.25">
      <c r="B63" s="51"/>
      <c r="C63" s="52"/>
      <c r="D63" s="52"/>
      <c r="E63" s="52"/>
      <c r="F63" s="52"/>
      <c r="G63" s="52"/>
      <c r="H63" s="52"/>
      <c r="I63" s="114"/>
      <c r="J63" s="52"/>
      <c r="K63" s="53"/>
    </row>
    <row r="67" spans="2:20" s="1" customFormat="1" ht="6.95" customHeight="1" x14ac:dyDescent="0.25">
      <c r="B67" s="54"/>
      <c r="C67" s="55"/>
      <c r="D67" s="55"/>
      <c r="E67" s="55"/>
      <c r="F67" s="55"/>
      <c r="G67" s="55"/>
      <c r="H67" s="55"/>
      <c r="I67" s="115"/>
      <c r="J67" s="55"/>
      <c r="K67" s="55"/>
      <c r="L67" s="35"/>
    </row>
    <row r="68" spans="2:20" s="1" customFormat="1" ht="36.950000000000003" customHeight="1" x14ac:dyDescent="0.25">
      <c r="B68" s="35"/>
      <c r="C68" s="56" t="s">
        <v>544</v>
      </c>
      <c r="I68" s="135"/>
      <c r="L68" s="35"/>
    </row>
    <row r="69" spans="2:20" s="1" customFormat="1" ht="6.95" customHeight="1" x14ac:dyDescent="0.25">
      <c r="B69" s="35"/>
      <c r="I69" s="135"/>
      <c r="L69" s="35"/>
    </row>
    <row r="70" spans="2:20" s="1" customFormat="1" ht="14.45" customHeight="1" x14ac:dyDescent="0.25">
      <c r="B70" s="35"/>
      <c r="C70" s="58" t="s">
        <v>381</v>
      </c>
      <c r="I70" s="135"/>
      <c r="L70" s="35"/>
    </row>
    <row r="71" spans="2:20" s="1" customFormat="1" ht="20.45" customHeight="1" x14ac:dyDescent="0.25">
      <c r="B71" s="35"/>
      <c r="E71" s="361" t="str">
        <f>E7</f>
        <v>Zateplení obvodového a střešního pláště</v>
      </c>
      <c r="F71" s="336"/>
      <c r="G71" s="336"/>
      <c r="H71" s="336"/>
      <c r="I71" s="135"/>
      <c r="L71" s="35"/>
    </row>
    <row r="72" spans="2:20" s="1" customFormat="1" ht="14.45" customHeight="1" x14ac:dyDescent="0.25">
      <c r="B72" s="35"/>
      <c r="C72" s="58" t="s">
        <v>463</v>
      </c>
      <c r="I72" s="135"/>
      <c r="L72" s="35"/>
    </row>
    <row r="73" spans="2:20" s="1" customFormat="1" ht="22.15" customHeight="1" x14ac:dyDescent="0.25">
      <c r="B73" s="35"/>
      <c r="E73" s="333" t="str">
        <f>E9</f>
        <v>vrn - Vedlejší a ostatní náklady</v>
      </c>
      <c r="F73" s="336"/>
      <c r="G73" s="336"/>
      <c r="H73" s="336"/>
      <c r="I73" s="135"/>
      <c r="L73" s="35"/>
    </row>
    <row r="74" spans="2:20" s="1" customFormat="1" ht="6.95" customHeight="1" x14ac:dyDescent="0.25">
      <c r="B74" s="35"/>
      <c r="I74" s="135"/>
      <c r="L74" s="35"/>
    </row>
    <row r="75" spans="2:20" s="1" customFormat="1" ht="18" customHeight="1" x14ac:dyDescent="0.25">
      <c r="B75" s="35"/>
      <c r="C75" s="58" t="s">
        <v>388</v>
      </c>
      <c r="F75" s="136" t="str">
        <f>F12</f>
        <v>Strakonice, Palackého náměstí 112</v>
      </c>
      <c r="I75" s="137" t="s">
        <v>390</v>
      </c>
      <c r="J75" s="62" t="str">
        <f>IF(J12="","",J12)</f>
        <v>31.3.2016</v>
      </c>
      <c r="L75" s="35"/>
    </row>
    <row r="76" spans="2:20" s="1" customFormat="1" ht="6.95" customHeight="1" x14ac:dyDescent="0.25">
      <c r="B76" s="35"/>
      <c r="I76" s="135"/>
      <c r="L76" s="35"/>
    </row>
    <row r="77" spans="2:20" s="1" customFormat="1" ht="15" x14ac:dyDescent="0.25">
      <c r="B77" s="35"/>
      <c r="C77" s="58" t="s">
        <v>394</v>
      </c>
      <c r="F77" s="136" t="str">
        <f>E15</f>
        <v xml:space="preserve"> </v>
      </c>
      <c r="I77" s="137" t="s">
        <v>400</v>
      </c>
      <c r="J77" s="136" t="str">
        <f>E21</f>
        <v xml:space="preserve"> </v>
      </c>
      <c r="L77" s="35"/>
    </row>
    <row r="78" spans="2:20" s="1" customFormat="1" ht="14.45" customHeight="1" x14ac:dyDescent="0.25">
      <c r="B78" s="35"/>
      <c r="C78" s="58" t="s">
        <v>398</v>
      </c>
      <c r="F78" s="136" t="str">
        <f>IF(E18="","",E18)</f>
        <v/>
      </c>
      <c r="I78" s="135"/>
      <c r="L78" s="35"/>
    </row>
    <row r="79" spans="2:20" s="1" customFormat="1" ht="10.35" customHeight="1" x14ac:dyDescent="0.25">
      <c r="B79" s="35"/>
      <c r="I79" s="135"/>
      <c r="L79" s="35"/>
    </row>
    <row r="80" spans="2:20" s="9" customFormat="1" ht="29.25" customHeight="1" x14ac:dyDescent="0.25">
      <c r="B80" s="138"/>
      <c r="C80" s="139" t="s">
        <v>545</v>
      </c>
      <c r="D80" s="140" t="s">
        <v>422</v>
      </c>
      <c r="E80" s="140" t="s">
        <v>418</v>
      </c>
      <c r="F80" s="140" t="s">
        <v>546</v>
      </c>
      <c r="G80" s="140" t="s">
        <v>547</v>
      </c>
      <c r="H80" s="140" t="s">
        <v>548</v>
      </c>
      <c r="I80" s="141" t="s">
        <v>549</v>
      </c>
      <c r="J80" s="140" t="s">
        <v>520</v>
      </c>
      <c r="K80" s="142" t="s">
        <v>550</v>
      </c>
      <c r="L80" s="138"/>
      <c r="M80" s="68" t="s">
        <v>551</v>
      </c>
      <c r="N80" s="69" t="s">
        <v>407</v>
      </c>
      <c r="O80" s="69" t="s">
        <v>552</v>
      </c>
      <c r="P80" s="69" t="s">
        <v>553</v>
      </c>
      <c r="Q80" s="69" t="s">
        <v>554</v>
      </c>
      <c r="R80" s="69" t="s">
        <v>555</v>
      </c>
      <c r="S80" s="69" t="s">
        <v>556</v>
      </c>
      <c r="T80" s="70" t="s">
        <v>557</v>
      </c>
    </row>
    <row r="81" spans="2:65" s="1" customFormat="1" ht="29.25" customHeight="1" x14ac:dyDescent="0.35">
      <c r="B81" s="35"/>
      <c r="C81" s="72" t="s">
        <v>521</v>
      </c>
      <c r="I81" s="135"/>
      <c r="J81" s="143">
        <f>BK81</f>
        <v>0</v>
      </c>
      <c r="L81" s="35"/>
      <c r="M81" s="71"/>
      <c r="N81" s="63"/>
      <c r="O81" s="63"/>
      <c r="P81" s="144">
        <f>P82</f>
        <v>0</v>
      </c>
      <c r="Q81" s="63"/>
      <c r="R81" s="144">
        <f>R82</f>
        <v>0</v>
      </c>
      <c r="S81" s="63"/>
      <c r="T81" s="145">
        <f>T82</f>
        <v>0</v>
      </c>
      <c r="AT81" s="18" t="s">
        <v>436</v>
      </c>
      <c r="AU81" s="18" t="s">
        <v>522</v>
      </c>
      <c r="BK81" s="146">
        <f>BK82</f>
        <v>0</v>
      </c>
    </row>
    <row r="82" spans="2:65" s="10" customFormat="1" ht="37.35" customHeight="1" x14ac:dyDescent="0.35">
      <c r="B82" s="147"/>
      <c r="D82" s="148" t="s">
        <v>436</v>
      </c>
      <c r="E82" s="149" t="s">
        <v>145</v>
      </c>
      <c r="F82" s="149" t="s">
        <v>146</v>
      </c>
      <c r="I82" s="150"/>
      <c r="J82" s="151">
        <f>BK82</f>
        <v>0</v>
      </c>
      <c r="L82" s="147"/>
      <c r="M82" s="152"/>
      <c r="N82" s="153"/>
      <c r="O82" s="153"/>
      <c r="P82" s="154">
        <f>P83+P92+P95+P98</f>
        <v>0</v>
      </c>
      <c r="Q82" s="153"/>
      <c r="R82" s="154">
        <f>R83+R92+R95+R98</f>
        <v>0</v>
      </c>
      <c r="S82" s="153"/>
      <c r="T82" s="155">
        <f>T83+T92+T95+T98</f>
        <v>0</v>
      </c>
      <c r="AR82" s="148" t="s">
        <v>590</v>
      </c>
      <c r="AT82" s="156" t="s">
        <v>436</v>
      </c>
      <c r="AU82" s="156" t="s">
        <v>437</v>
      </c>
      <c r="AY82" s="148" t="s">
        <v>560</v>
      </c>
      <c r="BK82" s="157">
        <f>BK83+BK92+BK95+BK98</f>
        <v>0</v>
      </c>
    </row>
    <row r="83" spans="2:65" s="10" customFormat="1" ht="19.899999999999999" customHeight="1" x14ac:dyDescent="0.3">
      <c r="B83" s="147"/>
      <c r="D83" s="158" t="s">
        <v>436</v>
      </c>
      <c r="E83" s="159" t="s">
        <v>147</v>
      </c>
      <c r="F83" s="159" t="s">
        <v>148</v>
      </c>
      <c r="I83" s="150"/>
      <c r="J83" s="160">
        <f>BK83</f>
        <v>0</v>
      </c>
      <c r="L83" s="147"/>
      <c r="M83" s="152"/>
      <c r="N83" s="153"/>
      <c r="O83" s="153"/>
      <c r="P83" s="154">
        <f>SUM(P84:P91)</f>
        <v>0</v>
      </c>
      <c r="Q83" s="153"/>
      <c r="R83" s="154">
        <f>SUM(R84:R91)</f>
        <v>0</v>
      </c>
      <c r="S83" s="153"/>
      <c r="T83" s="155">
        <f>SUM(T84:T91)</f>
        <v>0</v>
      </c>
      <c r="AR83" s="148" t="s">
        <v>590</v>
      </c>
      <c r="AT83" s="156" t="s">
        <v>436</v>
      </c>
      <c r="AU83" s="156" t="s">
        <v>387</v>
      </c>
      <c r="AY83" s="148" t="s">
        <v>560</v>
      </c>
      <c r="BK83" s="157">
        <f>SUM(BK84:BK91)</f>
        <v>0</v>
      </c>
    </row>
    <row r="84" spans="2:65" s="1" customFormat="1" ht="28.9" customHeight="1" x14ac:dyDescent="0.25">
      <c r="B84" s="161"/>
      <c r="C84" s="162" t="s">
        <v>387</v>
      </c>
      <c r="D84" s="162" t="s">
        <v>562</v>
      </c>
      <c r="E84" s="163" t="s">
        <v>149</v>
      </c>
      <c r="F84" s="164" t="s">
        <v>150</v>
      </c>
      <c r="G84" s="165" t="s">
        <v>1130</v>
      </c>
      <c r="H84" s="166">
        <v>1</v>
      </c>
      <c r="I84" s="167"/>
      <c r="J84" s="168">
        <f>ROUND(I84*H84,2)</f>
        <v>0</v>
      </c>
      <c r="K84" s="164" t="s">
        <v>566</v>
      </c>
      <c r="L84" s="35"/>
      <c r="M84" s="169" t="s">
        <v>385</v>
      </c>
      <c r="N84" s="170" t="s">
        <v>408</v>
      </c>
      <c r="O84" s="36"/>
      <c r="P84" s="171">
        <f>O84*H84</f>
        <v>0</v>
      </c>
      <c r="Q84" s="171">
        <v>0</v>
      </c>
      <c r="R84" s="171">
        <f>Q84*H84</f>
        <v>0</v>
      </c>
      <c r="S84" s="171">
        <v>0</v>
      </c>
      <c r="T84" s="172">
        <f>S84*H84</f>
        <v>0</v>
      </c>
      <c r="AR84" s="18" t="s">
        <v>151</v>
      </c>
      <c r="AT84" s="18" t="s">
        <v>562</v>
      </c>
      <c r="AU84" s="18" t="s">
        <v>445</v>
      </c>
      <c r="AY84" s="18" t="s">
        <v>560</v>
      </c>
      <c r="BE84" s="173">
        <f>IF(N84="základní",J84,0)</f>
        <v>0</v>
      </c>
      <c r="BF84" s="173">
        <f>IF(N84="snížená",J84,0)</f>
        <v>0</v>
      </c>
      <c r="BG84" s="173">
        <f>IF(N84="zákl. přenesená",J84,0)</f>
        <v>0</v>
      </c>
      <c r="BH84" s="173">
        <f>IF(N84="sníž. přenesená",J84,0)</f>
        <v>0</v>
      </c>
      <c r="BI84" s="173">
        <f>IF(N84="nulová",J84,0)</f>
        <v>0</v>
      </c>
      <c r="BJ84" s="18" t="s">
        <v>387</v>
      </c>
      <c r="BK84" s="173">
        <f>ROUND(I84*H84,2)</f>
        <v>0</v>
      </c>
      <c r="BL84" s="18" t="s">
        <v>151</v>
      </c>
      <c r="BM84" s="18" t="s">
        <v>152</v>
      </c>
    </row>
    <row r="85" spans="2:65" s="1" customFormat="1" ht="28.9" customHeight="1" x14ac:dyDescent="0.25">
      <c r="B85" s="35"/>
      <c r="D85" s="177" t="s">
        <v>569</v>
      </c>
      <c r="F85" s="224" t="s">
        <v>153</v>
      </c>
      <c r="I85" s="135"/>
      <c r="L85" s="35"/>
      <c r="M85" s="65"/>
      <c r="N85" s="36"/>
      <c r="O85" s="36"/>
      <c r="P85" s="36"/>
      <c r="Q85" s="36"/>
      <c r="R85" s="36"/>
      <c r="S85" s="36"/>
      <c r="T85" s="66"/>
      <c r="AT85" s="18" t="s">
        <v>569</v>
      </c>
      <c r="AU85" s="18" t="s">
        <v>445</v>
      </c>
    </row>
    <row r="86" spans="2:65" s="1" customFormat="1" ht="20.45" customHeight="1" x14ac:dyDescent="0.25">
      <c r="B86" s="161"/>
      <c r="C86" s="162" t="s">
        <v>445</v>
      </c>
      <c r="D86" s="162" t="s">
        <v>562</v>
      </c>
      <c r="E86" s="163" t="s">
        <v>154</v>
      </c>
      <c r="F86" s="164" t="s">
        <v>155</v>
      </c>
      <c r="G86" s="165" t="s">
        <v>156</v>
      </c>
      <c r="H86" s="166">
        <v>1</v>
      </c>
      <c r="I86" s="167"/>
      <c r="J86" s="168">
        <f>ROUND(I86*H86,2)</f>
        <v>0</v>
      </c>
      <c r="K86" s="164" t="s">
        <v>566</v>
      </c>
      <c r="L86" s="35"/>
      <c r="M86" s="169" t="s">
        <v>385</v>
      </c>
      <c r="N86" s="170" t="s">
        <v>408</v>
      </c>
      <c r="O86" s="36"/>
      <c r="P86" s="171">
        <f>O86*H86</f>
        <v>0</v>
      </c>
      <c r="Q86" s="171">
        <v>0</v>
      </c>
      <c r="R86" s="171">
        <f>Q86*H86</f>
        <v>0</v>
      </c>
      <c r="S86" s="171">
        <v>0</v>
      </c>
      <c r="T86" s="172">
        <f>S86*H86</f>
        <v>0</v>
      </c>
      <c r="AR86" s="18" t="s">
        <v>151</v>
      </c>
      <c r="AT86" s="18" t="s">
        <v>562</v>
      </c>
      <c r="AU86" s="18" t="s">
        <v>445</v>
      </c>
      <c r="AY86" s="18" t="s">
        <v>560</v>
      </c>
      <c r="BE86" s="173">
        <f>IF(N86="základní",J86,0)</f>
        <v>0</v>
      </c>
      <c r="BF86" s="173">
        <f>IF(N86="snížená",J86,0)</f>
        <v>0</v>
      </c>
      <c r="BG86" s="173">
        <f>IF(N86="zákl. přenesená",J86,0)</f>
        <v>0</v>
      </c>
      <c r="BH86" s="173">
        <f>IF(N86="sníž. přenesená",J86,0)</f>
        <v>0</v>
      </c>
      <c r="BI86" s="173">
        <f>IF(N86="nulová",J86,0)</f>
        <v>0</v>
      </c>
      <c r="BJ86" s="18" t="s">
        <v>387</v>
      </c>
      <c r="BK86" s="173">
        <f>ROUND(I86*H86,2)</f>
        <v>0</v>
      </c>
      <c r="BL86" s="18" t="s">
        <v>151</v>
      </c>
      <c r="BM86" s="18" t="s">
        <v>157</v>
      </c>
    </row>
    <row r="87" spans="2:65" s="1" customFormat="1" ht="28.9" customHeight="1" x14ac:dyDescent="0.25">
      <c r="B87" s="35"/>
      <c r="D87" s="177" t="s">
        <v>569</v>
      </c>
      <c r="F87" s="224" t="s">
        <v>158</v>
      </c>
      <c r="I87" s="135"/>
      <c r="L87" s="35"/>
      <c r="M87" s="65"/>
      <c r="N87" s="36"/>
      <c r="O87" s="36"/>
      <c r="P87" s="36"/>
      <c r="Q87" s="36"/>
      <c r="R87" s="36"/>
      <c r="S87" s="36"/>
      <c r="T87" s="66"/>
      <c r="AT87" s="18" t="s">
        <v>569</v>
      </c>
      <c r="AU87" s="18" t="s">
        <v>445</v>
      </c>
    </row>
    <row r="88" spans="2:65" s="1" customFormat="1" ht="28.9" customHeight="1" x14ac:dyDescent="0.25">
      <c r="B88" s="161"/>
      <c r="C88" s="162" t="s">
        <v>578</v>
      </c>
      <c r="D88" s="162" t="s">
        <v>562</v>
      </c>
      <c r="E88" s="163" t="s">
        <v>159</v>
      </c>
      <c r="F88" s="164" t="s">
        <v>160</v>
      </c>
      <c r="G88" s="165" t="s">
        <v>156</v>
      </c>
      <c r="H88" s="166">
        <v>1</v>
      </c>
      <c r="I88" s="167"/>
      <c r="J88" s="168">
        <f>ROUND(I88*H88,2)</f>
        <v>0</v>
      </c>
      <c r="K88" s="164" t="s">
        <v>566</v>
      </c>
      <c r="L88" s="35"/>
      <c r="M88" s="169" t="s">
        <v>385</v>
      </c>
      <c r="N88" s="170" t="s">
        <v>408</v>
      </c>
      <c r="O88" s="36"/>
      <c r="P88" s="171">
        <f>O88*H88</f>
        <v>0</v>
      </c>
      <c r="Q88" s="171">
        <v>0</v>
      </c>
      <c r="R88" s="171">
        <f>Q88*H88</f>
        <v>0</v>
      </c>
      <c r="S88" s="171">
        <v>0</v>
      </c>
      <c r="T88" s="172">
        <f>S88*H88</f>
        <v>0</v>
      </c>
      <c r="AR88" s="18" t="s">
        <v>151</v>
      </c>
      <c r="AT88" s="18" t="s">
        <v>562</v>
      </c>
      <c r="AU88" s="18" t="s">
        <v>445</v>
      </c>
      <c r="AY88" s="18" t="s">
        <v>560</v>
      </c>
      <c r="BE88" s="173">
        <f>IF(N88="základní",J88,0)</f>
        <v>0</v>
      </c>
      <c r="BF88" s="173">
        <f>IF(N88="snížená",J88,0)</f>
        <v>0</v>
      </c>
      <c r="BG88" s="173">
        <f>IF(N88="zákl. přenesená",J88,0)</f>
        <v>0</v>
      </c>
      <c r="BH88" s="173">
        <f>IF(N88="sníž. přenesená",J88,0)</f>
        <v>0</v>
      </c>
      <c r="BI88" s="173">
        <f>IF(N88="nulová",J88,0)</f>
        <v>0</v>
      </c>
      <c r="BJ88" s="18" t="s">
        <v>387</v>
      </c>
      <c r="BK88" s="173">
        <f>ROUND(I88*H88,2)</f>
        <v>0</v>
      </c>
      <c r="BL88" s="18" t="s">
        <v>151</v>
      </c>
      <c r="BM88" s="18" t="s">
        <v>161</v>
      </c>
    </row>
    <row r="89" spans="2:65" s="1" customFormat="1" ht="28.9" customHeight="1" x14ac:dyDescent="0.25">
      <c r="B89" s="35"/>
      <c r="D89" s="177" t="s">
        <v>569</v>
      </c>
      <c r="F89" s="224" t="s">
        <v>162</v>
      </c>
      <c r="I89" s="135"/>
      <c r="L89" s="35"/>
      <c r="M89" s="65"/>
      <c r="N89" s="36"/>
      <c r="O89" s="36"/>
      <c r="P89" s="36"/>
      <c r="Q89" s="36"/>
      <c r="R89" s="36"/>
      <c r="S89" s="36"/>
      <c r="T89" s="66"/>
      <c r="AT89" s="18" t="s">
        <v>569</v>
      </c>
      <c r="AU89" s="18" t="s">
        <v>445</v>
      </c>
    </row>
    <row r="90" spans="2:65" s="1" customFormat="1" ht="20.45" customHeight="1" x14ac:dyDescent="0.25">
      <c r="B90" s="161"/>
      <c r="C90" s="162" t="s">
        <v>567</v>
      </c>
      <c r="D90" s="162" t="s">
        <v>562</v>
      </c>
      <c r="E90" s="163" t="s">
        <v>163</v>
      </c>
      <c r="F90" s="164" t="s">
        <v>164</v>
      </c>
      <c r="G90" s="165" t="s">
        <v>156</v>
      </c>
      <c r="H90" s="166">
        <v>1</v>
      </c>
      <c r="I90" s="167"/>
      <c r="J90" s="168">
        <f>ROUND(I90*H90,2)</f>
        <v>0</v>
      </c>
      <c r="K90" s="164" t="s">
        <v>385</v>
      </c>
      <c r="L90" s="35"/>
      <c r="M90" s="169" t="s">
        <v>385</v>
      </c>
      <c r="N90" s="170" t="s">
        <v>408</v>
      </c>
      <c r="O90" s="36"/>
      <c r="P90" s="171">
        <f>O90*H90</f>
        <v>0</v>
      </c>
      <c r="Q90" s="171">
        <v>0</v>
      </c>
      <c r="R90" s="171">
        <f>Q90*H90</f>
        <v>0</v>
      </c>
      <c r="S90" s="171">
        <v>0</v>
      </c>
      <c r="T90" s="172">
        <f>S90*H90</f>
        <v>0</v>
      </c>
      <c r="AR90" s="18" t="s">
        <v>151</v>
      </c>
      <c r="AT90" s="18" t="s">
        <v>562</v>
      </c>
      <c r="AU90" s="18" t="s">
        <v>445</v>
      </c>
      <c r="AY90" s="18" t="s">
        <v>560</v>
      </c>
      <c r="BE90" s="173">
        <f>IF(N90="základní",J90,0)</f>
        <v>0</v>
      </c>
      <c r="BF90" s="173">
        <f>IF(N90="snížená",J90,0)</f>
        <v>0</v>
      </c>
      <c r="BG90" s="173">
        <f>IF(N90="zákl. přenesená",J90,0)</f>
        <v>0</v>
      </c>
      <c r="BH90" s="173">
        <f>IF(N90="sníž. přenesená",J90,0)</f>
        <v>0</v>
      </c>
      <c r="BI90" s="173">
        <f>IF(N90="nulová",J90,0)</f>
        <v>0</v>
      </c>
      <c r="BJ90" s="18" t="s">
        <v>387</v>
      </c>
      <c r="BK90" s="173">
        <f>ROUND(I90*H90,2)</f>
        <v>0</v>
      </c>
      <c r="BL90" s="18" t="s">
        <v>151</v>
      </c>
      <c r="BM90" s="18" t="s">
        <v>165</v>
      </c>
    </row>
    <row r="91" spans="2:65" s="1" customFormat="1" ht="28.9" customHeight="1" x14ac:dyDescent="0.25">
      <c r="B91" s="35"/>
      <c r="D91" s="174" t="s">
        <v>569</v>
      </c>
      <c r="F91" s="175" t="s">
        <v>166</v>
      </c>
      <c r="I91" s="135"/>
      <c r="L91" s="35"/>
      <c r="M91" s="65"/>
      <c r="N91" s="36"/>
      <c r="O91" s="36"/>
      <c r="P91" s="36"/>
      <c r="Q91" s="36"/>
      <c r="R91" s="36"/>
      <c r="S91" s="36"/>
      <c r="T91" s="66"/>
      <c r="AT91" s="18" t="s">
        <v>569</v>
      </c>
      <c r="AU91" s="18" t="s">
        <v>445</v>
      </c>
    </row>
    <row r="92" spans="2:65" s="10" customFormat="1" ht="29.85" customHeight="1" x14ac:dyDescent="0.3">
      <c r="B92" s="147"/>
      <c r="D92" s="158" t="s">
        <v>436</v>
      </c>
      <c r="E92" s="159" t="s">
        <v>167</v>
      </c>
      <c r="F92" s="159" t="s">
        <v>168</v>
      </c>
      <c r="I92" s="150"/>
      <c r="J92" s="160">
        <f>BK92</f>
        <v>0</v>
      </c>
      <c r="L92" s="147"/>
      <c r="M92" s="152"/>
      <c r="N92" s="153"/>
      <c r="O92" s="153"/>
      <c r="P92" s="154">
        <f>SUM(P93:P94)</f>
        <v>0</v>
      </c>
      <c r="Q92" s="153"/>
      <c r="R92" s="154">
        <f>SUM(R93:R94)</f>
        <v>0</v>
      </c>
      <c r="S92" s="153"/>
      <c r="T92" s="155">
        <f>SUM(T93:T94)</f>
        <v>0</v>
      </c>
      <c r="AR92" s="148" t="s">
        <v>590</v>
      </c>
      <c r="AT92" s="156" t="s">
        <v>436</v>
      </c>
      <c r="AU92" s="156" t="s">
        <v>387</v>
      </c>
      <c r="AY92" s="148" t="s">
        <v>560</v>
      </c>
      <c r="BK92" s="157">
        <f>SUM(BK93:BK94)</f>
        <v>0</v>
      </c>
    </row>
    <row r="93" spans="2:65" s="1" customFormat="1" ht="20.45" customHeight="1" x14ac:dyDescent="0.25">
      <c r="B93" s="161"/>
      <c r="C93" s="162" t="s">
        <v>590</v>
      </c>
      <c r="D93" s="162" t="s">
        <v>562</v>
      </c>
      <c r="E93" s="163" t="s">
        <v>169</v>
      </c>
      <c r="F93" s="164" t="s">
        <v>168</v>
      </c>
      <c r="G93" s="165" t="s">
        <v>156</v>
      </c>
      <c r="H93" s="166">
        <v>1</v>
      </c>
      <c r="I93" s="167"/>
      <c r="J93" s="168">
        <f>ROUND(I93*H93,2)</f>
        <v>0</v>
      </c>
      <c r="K93" s="164" t="s">
        <v>566</v>
      </c>
      <c r="L93" s="35"/>
      <c r="M93" s="169" t="s">
        <v>385</v>
      </c>
      <c r="N93" s="170" t="s">
        <v>408</v>
      </c>
      <c r="O93" s="36"/>
      <c r="P93" s="171">
        <f>O93*H93</f>
        <v>0</v>
      </c>
      <c r="Q93" s="171">
        <v>0</v>
      </c>
      <c r="R93" s="171">
        <f>Q93*H93</f>
        <v>0</v>
      </c>
      <c r="S93" s="171">
        <v>0</v>
      </c>
      <c r="T93" s="172">
        <f>S93*H93</f>
        <v>0</v>
      </c>
      <c r="AR93" s="18" t="s">
        <v>151</v>
      </c>
      <c r="AT93" s="18" t="s">
        <v>562</v>
      </c>
      <c r="AU93" s="18" t="s">
        <v>445</v>
      </c>
      <c r="AY93" s="18" t="s">
        <v>560</v>
      </c>
      <c r="BE93" s="173">
        <f>IF(N93="základní",J93,0)</f>
        <v>0</v>
      </c>
      <c r="BF93" s="173">
        <f>IF(N93="snížená",J93,0)</f>
        <v>0</v>
      </c>
      <c r="BG93" s="173">
        <f>IF(N93="zákl. přenesená",J93,0)</f>
        <v>0</v>
      </c>
      <c r="BH93" s="173">
        <f>IF(N93="sníž. přenesená",J93,0)</f>
        <v>0</v>
      </c>
      <c r="BI93" s="173">
        <f>IF(N93="nulová",J93,0)</f>
        <v>0</v>
      </c>
      <c r="BJ93" s="18" t="s">
        <v>387</v>
      </c>
      <c r="BK93" s="173">
        <f>ROUND(I93*H93,2)</f>
        <v>0</v>
      </c>
      <c r="BL93" s="18" t="s">
        <v>151</v>
      </c>
      <c r="BM93" s="18" t="s">
        <v>170</v>
      </c>
    </row>
    <row r="94" spans="2:65" s="1" customFormat="1" ht="20.45" customHeight="1" x14ac:dyDescent="0.25">
      <c r="B94" s="35"/>
      <c r="D94" s="174" t="s">
        <v>569</v>
      </c>
      <c r="F94" s="175" t="s">
        <v>171</v>
      </c>
      <c r="I94" s="135"/>
      <c r="L94" s="35"/>
      <c r="M94" s="65"/>
      <c r="N94" s="36"/>
      <c r="O94" s="36"/>
      <c r="P94" s="36"/>
      <c r="Q94" s="36"/>
      <c r="R94" s="36"/>
      <c r="S94" s="36"/>
      <c r="T94" s="66"/>
      <c r="AT94" s="18" t="s">
        <v>569</v>
      </c>
      <c r="AU94" s="18" t="s">
        <v>445</v>
      </c>
    </row>
    <row r="95" spans="2:65" s="10" customFormat="1" ht="29.85" customHeight="1" x14ac:dyDescent="0.3">
      <c r="B95" s="147"/>
      <c r="D95" s="158" t="s">
        <v>436</v>
      </c>
      <c r="E95" s="159" t="s">
        <v>172</v>
      </c>
      <c r="F95" s="159" t="s">
        <v>173</v>
      </c>
      <c r="I95" s="150"/>
      <c r="J95" s="160">
        <f>BK95</f>
        <v>0</v>
      </c>
      <c r="L95" s="147"/>
      <c r="M95" s="152"/>
      <c r="N95" s="153"/>
      <c r="O95" s="153"/>
      <c r="P95" s="154">
        <f>SUM(P96:P97)</f>
        <v>0</v>
      </c>
      <c r="Q95" s="153"/>
      <c r="R95" s="154">
        <f>SUM(R96:R97)</f>
        <v>0</v>
      </c>
      <c r="S95" s="153"/>
      <c r="T95" s="155">
        <f>SUM(T96:T97)</f>
        <v>0</v>
      </c>
      <c r="AR95" s="148" t="s">
        <v>590</v>
      </c>
      <c r="AT95" s="156" t="s">
        <v>436</v>
      </c>
      <c r="AU95" s="156" t="s">
        <v>387</v>
      </c>
      <c r="AY95" s="148" t="s">
        <v>560</v>
      </c>
      <c r="BK95" s="157">
        <f>SUM(BK96:BK97)</f>
        <v>0</v>
      </c>
    </row>
    <row r="96" spans="2:65" s="1" customFormat="1" ht="28.9" customHeight="1" x14ac:dyDescent="0.25">
      <c r="B96" s="161"/>
      <c r="C96" s="162" t="s">
        <v>595</v>
      </c>
      <c r="D96" s="162" t="s">
        <v>562</v>
      </c>
      <c r="E96" s="163" t="s">
        <v>174</v>
      </c>
      <c r="F96" s="164" t="s">
        <v>175</v>
      </c>
      <c r="G96" s="165" t="s">
        <v>1130</v>
      </c>
      <c r="H96" s="166">
        <v>1</v>
      </c>
      <c r="I96" s="167"/>
      <c r="J96" s="168">
        <f>ROUND(I96*H96,2)</f>
        <v>0</v>
      </c>
      <c r="K96" s="164" t="s">
        <v>566</v>
      </c>
      <c r="L96" s="35"/>
      <c r="M96" s="169" t="s">
        <v>385</v>
      </c>
      <c r="N96" s="170" t="s">
        <v>408</v>
      </c>
      <c r="O96" s="36"/>
      <c r="P96" s="171">
        <f>O96*H96</f>
        <v>0</v>
      </c>
      <c r="Q96" s="171">
        <v>0</v>
      </c>
      <c r="R96" s="171">
        <f>Q96*H96</f>
        <v>0</v>
      </c>
      <c r="S96" s="171">
        <v>0</v>
      </c>
      <c r="T96" s="172">
        <f>S96*H96</f>
        <v>0</v>
      </c>
      <c r="AR96" s="18" t="s">
        <v>151</v>
      </c>
      <c r="AT96" s="18" t="s">
        <v>562</v>
      </c>
      <c r="AU96" s="18" t="s">
        <v>445</v>
      </c>
      <c r="AY96" s="18" t="s">
        <v>560</v>
      </c>
      <c r="BE96" s="173">
        <f>IF(N96="základní",J96,0)</f>
        <v>0</v>
      </c>
      <c r="BF96" s="173">
        <f>IF(N96="snížená",J96,0)</f>
        <v>0</v>
      </c>
      <c r="BG96" s="173">
        <f>IF(N96="zákl. přenesená",J96,0)</f>
        <v>0</v>
      </c>
      <c r="BH96" s="173">
        <f>IF(N96="sníž. přenesená",J96,0)</f>
        <v>0</v>
      </c>
      <c r="BI96" s="173">
        <f>IF(N96="nulová",J96,0)</f>
        <v>0</v>
      </c>
      <c r="BJ96" s="18" t="s">
        <v>387</v>
      </c>
      <c r="BK96" s="173">
        <f>ROUND(I96*H96,2)</f>
        <v>0</v>
      </c>
      <c r="BL96" s="18" t="s">
        <v>151</v>
      </c>
      <c r="BM96" s="18" t="s">
        <v>176</v>
      </c>
    </row>
    <row r="97" spans="2:65" s="1" customFormat="1" ht="28.9" customHeight="1" x14ac:dyDescent="0.25">
      <c r="B97" s="35"/>
      <c r="D97" s="174" t="s">
        <v>569</v>
      </c>
      <c r="F97" s="175" t="s">
        <v>177</v>
      </c>
      <c r="I97" s="135"/>
      <c r="L97" s="35"/>
      <c r="M97" s="65"/>
      <c r="N97" s="36"/>
      <c r="O97" s="36"/>
      <c r="P97" s="36"/>
      <c r="Q97" s="36"/>
      <c r="R97" s="36"/>
      <c r="S97" s="36"/>
      <c r="T97" s="66"/>
      <c r="AT97" s="18" t="s">
        <v>569</v>
      </c>
      <c r="AU97" s="18" t="s">
        <v>445</v>
      </c>
    </row>
    <row r="98" spans="2:65" s="10" customFormat="1" ht="29.85" customHeight="1" x14ac:dyDescent="0.3">
      <c r="B98" s="147"/>
      <c r="D98" s="158" t="s">
        <v>436</v>
      </c>
      <c r="E98" s="159" t="s">
        <v>178</v>
      </c>
      <c r="F98" s="159" t="s">
        <v>179</v>
      </c>
      <c r="I98" s="150"/>
      <c r="J98" s="160">
        <f>BK98</f>
        <v>0</v>
      </c>
      <c r="L98" s="147"/>
      <c r="M98" s="152"/>
      <c r="N98" s="153"/>
      <c r="O98" s="153"/>
      <c r="P98" s="154">
        <f>SUM(P99:P100)</f>
        <v>0</v>
      </c>
      <c r="Q98" s="153"/>
      <c r="R98" s="154">
        <f>SUM(R99:R100)</f>
        <v>0</v>
      </c>
      <c r="S98" s="153"/>
      <c r="T98" s="155">
        <f>SUM(T99:T100)</f>
        <v>0</v>
      </c>
      <c r="AR98" s="148" t="s">
        <v>590</v>
      </c>
      <c r="AT98" s="156" t="s">
        <v>436</v>
      </c>
      <c r="AU98" s="156" t="s">
        <v>387</v>
      </c>
      <c r="AY98" s="148" t="s">
        <v>560</v>
      </c>
      <c r="BK98" s="157">
        <f>SUM(BK99:BK100)</f>
        <v>0</v>
      </c>
    </row>
    <row r="99" spans="2:65" s="1" customFormat="1" ht="20.45" customHeight="1" x14ac:dyDescent="0.25">
      <c r="B99" s="161"/>
      <c r="C99" s="162" t="s">
        <v>602</v>
      </c>
      <c r="D99" s="162" t="s">
        <v>562</v>
      </c>
      <c r="E99" s="163" t="s">
        <v>180</v>
      </c>
      <c r="F99" s="164" t="s">
        <v>179</v>
      </c>
      <c r="G99" s="165" t="s">
        <v>1130</v>
      </c>
      <c r="H99" s="166">
        <v>1</v>
      </c>
      <c r="I99" s="167"/>
      <c r="J99" s="168">
        <f>ROUND(I99*H99,2)</f>
        <v>0</v>
      </c>
      <c r="K99" s="164" t="s">
        <v>385</v>
      </c>
      <c r="L99" s="35"/>
      <c r="M99" s="169" t="s">
        <v>385</v>
      </c>
      <c r="N99" s="170" t="s">
        <v>408</v>
      </c>
      <c r="O99" s="36"/>
      <c r="P99" s="171">
        <f>O99*H99</f>
        <v>0</v>
      </c>
      <c r="Q99" s="171">
        <v>0</v>
      </c>
      <c r="R99" s="171">
        <f>Q99*H99</f>
        <v>0</v>
      </c>
      <c r="S99" s="171">
        <v>0</v>
      </c>
      <c r="T99" s="172">
        <f>S99*H99</f>
        <v>0</v>
      </c>
      <c r="AR99" s="18" t="s">
        <v>151</v>
      </c>
      <c r="AT99" s="18" t="s">
        <v>562</v>
      </c>
      <c r="AU99" s="18" t="s">
        <v>445</v>
      </c>
      <c r="AY99" s="18" t="s">
        <v>560</v>
      </c>
      <c r="BE99" s="173">
        <f>IF(N99="základní",J99,0)</f>
        <v>0</v>
      </c>
      <c r="BF99" s="173">
        <f>IF(N99="snížená",J99,0)</f>
        <v>0</v>
      </c>
      <c r="BG99" s="173">
        <f>IF(N99="zákl. přenesená",J99,0)</f>
        <v>0</v>
      </c>
      <c r="BH99" s="173">
        <f>IF(N99="sníž. přenesená",J99,0)</f>
        <v>0</v>
      </c>
      <c r="BI99" s="173">
        <f>IF(N99="nulová",J99,0)</f>
        <v>0</v>
      </c>
      <c r="BJ99" s="18" t="s">
        <v>387</v>
      </c>
      <c r="BK99" s="173">
        <f>ROUND(I99*H99,2)</f>
        <v>0</v>
      </c>
      <c r="BL99" s="18" t="s">
        <v>151</v>
      </c>
      <c r="BM99" s="18" t="s">
        <v>181</v>
      </c>
    </row>
    <row r="100" spans="2:65" s="1" customFormat="1" ht="20.45" customHeight="1" x14ac:dyDescent="0.25">
      <c r="B100" s="35"/>
      <c r="D100" s="174" t="s">
        <v>569</v>
      </c>
      <c r="F100" s="175" t="s">
        <v>182</v>
      </c>
      <c r="I100" s="135"/>
      <c r="L100" s="35"/>
      <c r="M100" s="230"/>
      <c r="N100" s="231"/>
      <c r="O100" s="231"/>
      <c r="P100" s="231"/>
      <c r="Q100" s="231"/>
      <c r="R100" s="231"/>
      <c r="S100" s="231"/>
      <c r="T100" s="232"/>
      <c r="AT100" s="18" t="s">
        <v>569</v>
      </c>
      <c r="AU100" s="18" t="s">
        <v>445</v>
      </c>
    </row>
    <row r="101" spans="2:65" s="1" customFormat="1" ht="6.95" customHeight="1" x14ac:dyDescent="0.25">
      <c r="B101" s="51"/>
      <c r="C101" s="52"/>
      <c r="D101" s="52"/>
      <c r="E101" s="52"/>
      <c r="F101" s="52"/>
      <c r="G101" s="52"/>
      <c r="H101" s="52"/>
      <c r="I101" s="114"/>
      <c r="J101" s="52"/>
      <c r="K101" s="52"/>
      <c r="L101" s="35"/>
    </row>
    <row r="579" spans="46:46" x14ac:dyDescent="0.3">
      <c r="AT579" s="229"/>
    </row>
  </sheetData>
  <sheetProtection formatColumns="0" formatRows="0" sort="0" autoFilter="0"/>
  <autoFilter ref="C80:K80"/>
  <mergeCells count="9">
    <mergeCell ref="L2:V2"/>
    <mergeCell ref="E47:H47"/>
    <mergeCell ref="E71:H71"/>
    <mergeCell ref="E73:H73"/>
    <mergeCell ref="G1:H1"/>
    <mergeCell ref="E7:H7"/>
    <mergeCell ref="E9:H9"/>
    <mergeCell ref="E24:H24"/>
    <mergeCell ref="E45:H45"/>
  </mergeCells>
  <phoneticPr fontId="44" type="noConversion"/>
  <hyperlinks>
    <hyperlink ref="F1:G1" location="C2" tooltip="Krycí list soupisu" display="1) Krycí list soupisu"/>
    <hyperlink ref="G1:H1" location="C54" tooltip="Rekapitulace" display="2) Rekapitulace"/>
    <hyperlink ref="J1" location="C80" tooltip="Soupis prací" display="3) Soupis prací"/>
    <hyperlink ref="L1:V1" location="'Rekapitulace stavby'!C2" tooltip="Rekapitulace stavby" display="Rekapitulace stavby"/>
  </hyperlinks>
  <pageMargins left="0.58333331346511841" right="0.58333331346511841" top="0.58333331346511841" bottom="0.58333331346511841" header="0" footer="0"/>
  <pageSetup paperSize="9" fitToHeight="100" orientation="landscape" blackAndWhite="1" errors="blank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2"/>
  <sheetViews>
    <sheetView showGridLines="0" zoomScaleNormal="100" workbookViewId="0"/>
  </sheetViews>
  <sheetFormatPr defaultColWidth="7.140625" defaultRowHeight="13.5" x14ac:dyDescent="0.25"/>
  <cols>
    <col min="1" max="1" width="6.42578125" style="243" customWidth="1"/>
    <col min="2" max="2" width="1.28515625" style="243" customWidth="1"/>
    <col min="3" max="4" width="3.85546875" style="243" customWidth="1"/>
    <col min="5" max="5" width="9.140625" style="243" customWidth="1"/>
    <col min="6" max="6" width="7.140625" style="243"/>
    <col min="7" max="7" width="3.85546875" style="243" customWidth="1"/>
    <col min="8" max="8" width="60.5703125" style="243" customWidth="1"/>
    <col min="9" max="10" width="15.5703125" style="243" customWidth="1"/>
    <col min="11" max="11" width="1.28515625" style="243" customWidth="1"/>
    <col min="12" max="16384" width="7.140625" style="243"/>
  </cols>
  <sheetData>
    <row r="1" spans="2:11" ht="37.5" customHeight="1" x14ac:dyDescent="0.25"/>
    <row r="2" spans="2:11" ht="7.5" customHeight="1" x14ac:dyDescent="0.25">
      <c r="B2" s="244"/>
      <c r="C2" s="245"/>
      <c r="D2" s="245"/>
      <c r="E2" s="245"/>
      <c r="F2" s="245"/>
      <c r="G2" s="245"/>
      <c r="H2" s="245"/>
      <c r="I2" s="245"/>
      <c r="J2" s="245"/>
      <c r="K2" s="246"/>
    </row>
    <row r="3" spans="2:11" s="249" customFormat="1" ht="45" customHeight="1" x14ac:dyDescent="0.25">
      <c r="B3" s="247"/>
      <c r="C3" s="366" t="s">
        <v>190</v>
      </c>
      <c r="D3" s="366"/>
      <c r="E3" s="366"/>
      <c r="F3" s="366"/>
      <c r="G3" s="366"/>
      <c r="H3" s="366"/>
      <c r="I3" s="366"/>
      <c r="J3" s="366"/>
      <c r="K3" s="248"/>
    </row>
    <row r="4" spans="2:11" ht="25.5" customHeight="1" x14ac:dyDescent="0.3">
      <c r="B4" s="250"/>
      <c r="C4" s="367" t="s">
        <v>191</v>
      </c>
      <c r="D4" s="367"/>
      <c r="E4" s="367"/>
      <c r="F4" s="367"/>
      <c r="G4" s="367"/>
      <c r="H4" s="367"/>
      <c r="I4" s="367"/>
      <c r="J4" s="367"/>
      <c r="K4" s="251"/>
    </row>
    <row r="5" spans="2:11" ht="5.25" customHeight="1" x14ac:dyDescent="0.25">
      <c r="B5" s="250"/>
      <c r="C5" s="252"/>
      <c r="D5" s="252"/>
      <c r="E5" s="252"/>
      <c r="F5" s="252"/>
      <c r="G5" s="252"/>
      <c r="H5" s="252"/>
      <c r="I5" s="252"/>
      <c r="J5" s="252"/>
      <c r="K5" s="251"/>
    </row>
    <row r="6" spans="2:11" ht="15" customHeight="1" x14ac:dyDescent="0.25">
      <c r="B6" s="250"/>
      <c r="C6" s="365" t="s">
        <v>192</v>
      </c>
      <c r="D6" s="365"/>
      <c r="E6" s="365"/>
      <c r="F6" s="365"/>
      <c r="G6" s="365"/>
      <c r="H6" s="365"/>
      <c r="I6" s="365"/>
      <c r="J6" s="365"/>
      <c r="K6" s="251"/>
    </row>
    <row r="7" spans="2:11" ht="15" customHeight="1" x14ac:dyDescent="0.25">
      <c r="B7" s="254"/>
      <c r="C7" s="365" t="s">
        <v>193</v>
      </c>
      <c r="D7" s="365"/>
      <c r="E7" s="365"/>
      <c r="F7" s="365"/>
      <c r="G7" s="365"/>
      <c r="H7" s="365"/>
      <c r="I7" s="365"/>
      <c r="J7" s="365"/>
      <c r="K7" s="251"/>
    </row>
    <row r="8" spans="2:11" ht="12.75" customHeight="1" x14ac:dyDescent="0.25">
      <c r="B8" s="254"/>
      <c r="C8" s="253"/>
      <c r="D8" s="253"/>
      <c r="E8" s="253"/>
      <c r="F8" s="253"/>
      <c r="G8" s="253"/>
      <c r="H8" s="253"/>
      <c r="I8" s="253"/>
      <c r="J8" s="253"/>
      <c r="K8" s="251"/>
    </row>
    <row r="9" spans="2:11" ht="15" customHeight="1" x14ac:dyDescent="0.25">
      <c r="B9" s="254"/>
      <c r="C9" s="365" t="s">
        <v>358</v>
      </c>
      <c r="D9" s="365"/>
      <c r="E9" s="365"/>
      <c r="F9" s="365"/>
      <c r="G9" s="365"/>
      <c r="H9" s="365"/>
      <c r="I9" s="365"/>
      <c r="J9" s="365"/>
      <c r="K9" s="251"/>
    </row>
    <row r="10" spans="2:11" ht="15" customHeight="1" x14ac:dyDescent="0.25">
      <c r="B10" s="254"/>
      <c r="C10" s="253"/>
      <c r="D10" s="365" t="s">
        <v>359</v>
      </c>
      <c r="E10" s="365"/>
      <c r="F10" s="365"/>
      <c r="G10" s="365"/>
      <c r="H10" s="365"/>
      <c r="I10" s="365"/>
      <c r="J10" s="365"/>
      <c r="K10" s="251"/>
    </row>
    <row r="11" spans="2:11" ht="15" customHeight="1" x14ac:dyDescent="0.25">
      <c r="B11" s="254"/>
      <c r="C11" s="255"/>
      <c r="D11" s="365" t="s">
        <v>194</v>
      </c>
      <c r="E11" s="365"/>
      <c r="F11" s="365"/>
      <c r="G11" s="365"/>
      <c r="H11" s="365"/>
      <c r="I11" s="365"/>
      <c r="J11" s="365"/>
      <c r="K11" s="251"/>
    </row>
    <row r="12" spans="2:11" ht="12.75" customHeight="1" x14ac:dyDescent="0.25">
      <c r="B12" s="254"/>
      <c r="C12" s="255"/>
      <c r="D12" s="255"/>
      <c r="E12" s="255"/>
      <c r="F12" s="255"/>
      <c r="G12" s="255"/>
      <c r="H12" s="255"/>
      <c r="I12" s="255"/>
      <c r="J12" s="255"/>
      <c r="K12" s="251"/>
    </row>
    <row r="13" spans="2:11" ht="15" customHeight="1" x14ac:dyDescent="0.25">
      <c r="B13" s="254"/>
      <c r="C13" s="255"/>
      <c r="D13" s="365" t="s">
        <v>360</v>
      </c>
      <c r="E13" s="365"/>
      <c r="F13" s="365"/>
      <c r="G13" s="365"/>
      <c r="H13" s="365"/>
      <c r="I13" s="365"/>
      <c r="J13" s="365"/>
      <c r="K13" s="251"/>
    </row>
    <row r="14" spans="2:11" ht="15" customHeight="1" x14ac:dyDescent="0.25">
      <c r="B14" s="254"/>
      <c r="C14" s="255"/>
      <c r="D14" s="365" t="s">
        <v>195</v>
      </c>
      <c r="E14" s="365"/>
      <c r="F14" s="365"/>
      <c r="G14" s="365"/>
      <c r="H14" s="365"/>
      <c r="I14" s="365"/>
      <c r="J14" s="365"/>
      <c r="K14" s="251"/>
    </row>
    <row r="15" spans="2:11" ht="15" customHeight="1" x14ac:dyDescent="0.25">
      <c r="B15" s="254"/>
      <c r="C15" s="255"/>
      <c r="D15" s="365" t="s">
        <v>196</v>
      </c>
      <c r="E15" s="365"/>
      <c r="F15" s="365"/>
      <c r="G15" s="365"/>
      <c r="H15" s="365"/>
      <c r="I15" s="365"/>
      <c r="J15" s="365"/>
      <c r="K15" s="251"/>
    </row>
    <row r="16" spans="2:11" ht="15" customHeight="1" x14ac:dyDescent="0.25">
      <c r="B16" s="254"/>
      <c r="C16" s="255"/>
      <c r="D16" s="255"/>
      <c r="E16" s="256" t="s">
        <v>443</v>
      </c>
      <c r="F16" s="365" t="s">
        <v>197</v>
      </c>
      <c r="G16" s="365"/>
      <c r="H16" s="365"/>
      <c r="I16" s="365"/>
      <c r="J16" s="365"/>
      <c r="K16" s="251"/>
    </row>
    <row r="17" spans="2:11" ht="15" customHeight="1" x14ac:dyDescent="0.25">
      <c r="B17" s="254"/>
      <c r="C17" s="255"/>
      <c r="D17" s="255"/>
      <c r="E17" s="256" t="s">
        <v>198</v>
      </c>
      <c r="F17" s="365" t="s">
        <v>199</v>
      </c>
      <c r="G17" s="365"/>
      <c r="H17" s="365"/>
      <c r="I17" s="365"/>
      <c r="J17" s="365"/>
      <c r="K17" s="251"/>
    </row>
    <row r="18" spans="2:11" ht="15" customHeight="1" x14ac:dyDescent="0.25">
      <c r="B18" s="254"/>
      <c r="C18" s="255"/>
      <c r="D18" s="255"/>
      <c r="E18" s="256" t="s">
        <v>200</v>
      </c>
      <c r="F18" s="365" t="s">
        <v>201</v>
      </c>
      <c r="G18" s="365"/>
      <c r="H18" s="365"/>
      <c r="I18" s="365"/>
      <c r="J18" s="365"/>
      <c r="K18" s="251"/>
    </row>
    <row r="19" spans="2:11" ht="15" customHeight="1" x14ac:dyDescent="0.25">
      <c r="B19" s="254"/>
      <c r="C19" s="255"/>
      <c r="D19" s="255"/>
      <c r="E19" s="256" t="s">
        <v>202</v>
      </c>
      <c r="F19" s="365" t="s">
        <v>447</v>
      </c>
      <c r="G19" s="365"/>
      <c r="H19" s="365"/>
      <c r="I19" s="365"/>
      <c r="J19" s="365"/>
      <c r="K19" s="251"/>
    </row>
    <row r="20" spans="2:11" ht="15" customHeight="1" x14ac:dyDescent="0.25">
      <c r="B20" s="254"/>
      <c r="C20" s="255"/>
      <c r="D20" s="255"/>
      <c r="E20" s="256" t="s">
        <v>203</v>
      </c>
      <c r="F20" s="365" t="s">
        <v>204</v>
      </c>
      <c r="G20" s="365"/>
      <c r="H20" s="365"/>
      <c r="I20" s="365"/>
      <c r="J20" s="365"/>
      <c r="K20" s="251"/>
    </row>
    <row r="21" spans="2:11" ht="15" customHeight="1" x14ac:dyDescent="0.25">
      <c r="B21" s="254"/>
      <c r="C21" s="255"/>
      <c r="D21" s="255"/>
      <c r="E21" s="256" t="s">
        <v>205</v>
      </c>
      <c r="F21" s="365" t="s">
        <v>206</v>
      </c>
      <c r="G21" s="365"/>
      <c r="H21" s="365"/>
      <c r="I21" s="365"/>
      <c r="J21" s="365"/>
      <c r="K21" s="251"/>
    </row>
    <row r="22" spans="2:11" ht="12.75" customHeight="1" x14ac:dyDescent="0.25">
      <c r="B22" s="254"/>
      <c r="C22" s="255"/>
      <c r="D22" s="255"/>
      <c r="E22" s="255"/>
      <c r="F22" s="255"/>
      <c r="G22" s="255"/>
      <c r="H22" s="255"/>
      <c r="I22" s="255"/>
      <c r="J22" s="255"/>
      <c r="K22" s="251"/>
    </row>
    <row r="23" spans="2:11" ht="15" customHeight="1" x14ac:dyDescent="0.25">
      <c r="B23" s="254"/>
      <c r="C23" s="365" t="s">
        <v>361</v>
      </c>
      <c r="D23" s="365"/>
      <c r="E23" s="365"/>
      <c r="F23" s="365"/>
      <c r="G23" s="365"/>
      <c r="H23" s="365"/>
      <c r="I23" s="365"/>
      <c r="J23" s="365"/>
      <c r="K23" s="251"/>
    </row>
    <row r="24" spans="2:11" ht="15" customHeight="1" x14ac:dyDescent="0.25">
      <c r="B24" s="254"/>
      <c r="C24" s="365" t="s">
        <v>207</v>
      </c>
      <c r="D24" s="365"/>
      <c r="E24" s="365"/>
      <c r="F24" s="365"/>
      <c r="G24" s="365"/>
      <c r="H24" s="365"/>
      <c r="I24" s="365"/>
      <c r="J24" s="365"/>
      <c r="K24" s="251"/>
    </row>
    <row r="25" spans="2:11" ht="15" customHeight="1" x14ac:dyDescent="0.25">
      <c r="B25" s="254"/>
      <c r="C25" s="253"/>
      <c r="D25" s="365" t="s">
        <v>362</v>
      </c>
      <c r="E25" s="365"/>
      <c r="F25" s="365"/>
      <c r="G25" s="365"/>
      <c r="H25" s="365"/>
      <c r="I25" s="365"/>
      <c r="J25" s="365"/>
      <c r="K25" s="251"/>
    </row>
    <row r="26" spans="2:11" ht="15" customHeight="1" x14ac:dyDescent="0.25">
      <c r="B26" s="254"/>
      <c r="C26" s="255"/>
      <c r="D26" s="365" t="s">
        <v>208</v>
      </c>
      <c r="E26" s="365"/>
      <c r="F26" s="365"/>
      <c r="G26" s="365"/>
      <c r="H26" s="365"/>
      <c r="I26" s="365"/>
      <c r="J26" s="365"/>
      <c r="K26" s="251"/>
    </row>
    <row r="27" spans="2:11" ht="12.75" customHeight="1" x14ac:dyDescent="0.25">
      <c r="B27" s="254"/>
      <c r="C27" s="255"/>
      <c r="D27" s="255"/>
      <c r="E27" s="255"/>
      <c r="F27" s="255"/>
      <c r="G27" s="255"/>
      <c r="H27" s="255"/>
      <c r="I27" s="255"/>
      <c r="J27" s="255"/>
      <c r="K27" s="251"/>
    </row>
    <row r="28" spans="2:11" ht="15" customHeight="1" x14ac:dyDescent="0.25">
      <c r="B28" s="254"/>
      <c r="C28" s="255"/>
      <c r="D28" s="365" t="s">
        <v>363</v>
      </c>
      <c r="E28" s="365"/>
      <c r="F28" s="365"/>
      <c r="G28" s="365"/>
      <c r="H28" s="365"/>
      <c r="I28" s="365"/>
      <c r="J28" s="365"/>
      <c r="K28" s="251"/>
    </row>
    <row r="29" spans="2:11" ht="15" customHeight="1" x14ac:dyDescent="0.25">
      <c r="B29" s="254"/>
      <c r="C29" s="255"/>
      <c r="D29" s="365" t="s">
        <v>209</v>
      </c>
      <c r="E29" s="365"/>
      <c r="F29" s="365"/>
      <c r="G29" s="365"/>
      <c r="H29" s="365"/>
      <c r="I29" s="365"/>
      <c r="J29" s="365"/>
      <c r="K29" s="251"/>
    </row>
    <row r="30" spans="2:11" ht="12.75" customHeight="1" x14ac:dyDescent="0.25">
      <c r="B30" s="254"/>
      <c r="C30" s="255"/>
      <c r="D30" s="255"/>
      <c r="E30" s="255"/>
      <c r="F30" s="255"/>
      <c r="G30" s="255"/>
      <c r="H30" s="255"/>
      <c r="I30" s="255"/>
      <c r="J30" s="255"/>
      <c r="K30" s="251"/>
    </row>
    <row r="31" spans="2:11" ht="15" customHeight="1" x14ac:dyDescent="0.25">
      <c r="B31" s="254"/>
      <c r="C31" s="255"/>
      <c r="D31" s="365" t="s">
        <v>364</v>
      </c>
      <c r="E31" s="365"/>
      <c r="F31" s="365"/>
      <c r="G31" s="365"/>
      <c r="H31" s="365"/>
      <c r="I31" s="365"/>
      <c r="J31" s="365"/>
      <c r="K31" s="251"/>
    </row>
    <row r="32" spans="2:11" ht="15" customHeight="1" x14ac:dyDescent="0.25">
      <c r="B32" s="254"/>
      <c r="C32" s="255"/>
      <c r="D32" s="365" t="s">
        <v>210</v>
      </c>
      <c r="E32" s="365"/>
      <c r="F32" s="365"/>
      <c r="G32" s="365"/>
      <c r="H32" s="365"/>
      <c r="I32" s="365"/>
      <c r="J32" s="365"/>
      <c r="K32" s="251"/>
    </row>
    <row r="33" spans="2:11" ht="15" customHeight="1" x14ac:dyDescent="0.25">
      <c r="B33" s="254"/>
      <c r="C33" s="255"/>
      <c r="D33" s="365" t="s">
        <v>211</v>
      </c>
      <c r="E33" s="365"/>
      <c r="F33" s="365"/>
      <c r="G33" s="365"/>
      <c r="H33" s="365"/>
      <c r="I33" s="365"/>
      <c r="J33" s="365"/>
      <c r="K33" s="251"/>
    </row>
    <row r="34" spans="2:11" ht="15" customHeight="1" x14ac:dyDescent="0.25">
      <c r="B34" s="254"/>
      <c r="C34" s="255"/>
      <c r="D34" s="253"/>
      <c r="E34" s="257" t="s">
        <v>545</v>
      </c>
      <c r="F34" s="253"/>
      <c r="G34" s="365" t="s">
        <v>212</v>
      </c>
      <c r="H34" s="365"/>
      <c r="I34" s="365"/>
      <c r="J34" s="365"/>
      <c r="K34" s="251"/>
    </row>
    <row r="35" spans="2:11" ht="30.75" customHeight="1" x14ac:dyDescent="0.25">
      <c r="B35" s="254"/>
      <c r="C35" s="255"/>
      <c r="D35" s="253"/>
      <c r="E35" s="257" t="s">
        <v>213</v>
      </c>
      <c r="F35" s="253"/>
      <c r="G35" s="365" t="s">
        <v>214</v>
      </c>
      <c r="H35" s="365"/>
      <c r="I35" s="365"/>
      <c r="J35" s="365"/>
      <c r="K35" s="251"/>
    </row>
    <row r="36" spans="2:11" ht="15" customHeight="1" x14ac:dyDescent="0.25">
      <c r="B36" s="254"/>
      <c r="C36" s="255"/>
      <c r="D36" s="253"/>
      <c r="E36" s="257" t="s">
        <v>418</v>
      </c>
      <c r="F36" s="253"/>
      <c r="G36" s="365" t="s">
        <v>215</v>
      </c>
      <c r="H36" s="365"/>
      <c r="I36" s="365"/>
      <c r="J36" s="365"/>
      <c r="K36" s="251"/>
    </row>
    <row r="37" spans="2:11" ht="15" customHeight="1" x14ac:dyDescent="0.25">
      <c r="B37" s="254"/>
      <c r="C37" s="255"/>
      <c r="D37" s="253"/>
      <c r="E37" s="257" t="s">
        <v>546</v>
      </c>
      <c r="F37" s="253"/>
      <c r="G37" s="365" t="s">
        <v>216</v>
      </c>
      <c r="H37" s="365"/>
      <c r="I37" s="365"/>
      <c r="J37" s="365"/>
      <c r="K37" s="251"/>
    </row>
    <row r="38" spans="2:11" ht="15" customHeight="1" x14ac:dyDescent="0.25">
      <c r="B38" s="254"/>
      <c r="C38" s="255"/>
      <c r="D38" s="253"/>
      <c r="E38" s="257" t="s">
        <v>547</v>
      </c>
      <c r="F38" s="253"/>
      <c r="G38" s="365" t="s">
        <v>217</v>
      </c>
      <c r="H38" s="365"/>
      <c r="I38" s="365"/>
      <c r="J38" s="365"/>
      <c r="K38" s="251"/>
    </row>
    <row r="39" spans="2:11" ht="15" customHeight="1" x14ac:dyDescent="0.25">
      <c r="B39" s="254"/>
      <c r="C39" s="255"/>
      <c r="D39" s="253"/>
      <c r="E39" s="257" t="s">
        <v>548</v>
      </c>
      <c r="F39" s="253"/>
      <c r="G39" s="365" t="s">
        <v>218</v>
      </c>
      <c r="H39" s="365"/>
      <c r="I39" s="365"/>
      <c r="J39" s="365"/>
      <c r="K39" s="251"/>
    </row>
    <row r="40" spans="2:11" ht="15" customHeight="1" x14ac:dyDescent="0.25">
      <c r="B40" s="254"/>
      <c r="C40" s="255"/>
      <c r="D40" s="253"/>
      <c r="E40" s="257" t="s">
        <v>219</v>
      </c>
      <c r="F40" s="253"/>
      <c r="G40" s="365" t="s">
        <v>220</v>
      </c>
      <c r="H40" s="365"/>
      <c r="I40" s="365"/>
      <c r="J40" s="365"/>
      <c r="K40" s="251"/>
    </row>
    <row r="41" spans="2:11" ht="15" customHeight="1" x14ac:dyDescent="0.25">
      <c r="B41" s="254"/>
      <c r="C41" s="255"/>
      <c r="D41" s="253"/>
      <c r="E41" s="257"/>
      <c r="F41" s="253"/>
      <c r="G41" s="365" t="s">
        <v>221</v>
      </c>
      <c r="H41" s="365"/>
      <c r="I41" s="365"/>
      <c r="J41" s="365"/>
      <c r="K41" s="251"/>
    </row>
    <row r="42" spans="2:11" ht="15" customHeight="1" x14ac:dyDescent="0.25">
      <c r="B42" s="254"/>
      <c r="C42" s="255"/>
      <c r="D42" s="253"/>
      <c r="E42" s="257" t="s">
        <v>222</v>
      </c>
      <c r="F42" s="253"/>
      <c r="G42" s="365" t="s">
        <v>223</v>
      </c>
      <c r="H42" s="365"/>
      <c r="I42" s="365"/>
      <c r="J42" s="365"/>
      <c r="K42" s="251"/>
    </row>
    <row r="43" spans="2:11" ht="15" customHeight="1" x14ac:dyDescent="0.25">
      <c r="B43" s="254"/>
      <c r="C43" s="255"/>
      <c r="D43" s="253"/>
      <c r="E43" s="257" t="s">
        <v>550</v>
      </c>
      <c r="F43" s="253"/>
      <c r="G43" s="365" t="s">
        <v>224</v>
      </c>
      <c r="H43" s="365"/>
      <c r="I43" s="365"/>
      <c r="J43" s="365"/>
      <c r="K43" s="251"/>
    </row>
    <row r="44" spans="2:11" ht="12.75" customHeight="1" x14ac:dyDescent="0.25">
      <c r="B44" s="254"/>
      <c r="C44" s="255"/>
      <c r="D44" s="253"/>
      <c r="E44" s="253"/>
      <c r="F44" s="253"/>
      <c r="G44" s="253"/>
      <c r="H44" s="253"/>
      <c r="I44" s="253"/>
      <c r="J44" s="253"/>
      <c r="K44" s="251"/>
    </row>
    <row r="45" spans="2:11" ht="15" customHeight="1" x14ac:dyDescent="0.25">
      <c r="B45" s="254"/>
      <c r="C45" s="255"/>
      <c r="D45" s="365" t="s">
        <v>225</v>
      </c>
      <c r="E45" s="365"/>
      <c r="F45" s="365"/>
      <c r="G45" s="365"/>
      <c r="H45" s="365"/>
      <c r="I45" s="365"/>
      <c r="J45" s="365"/>
      <c r="K45" s="251"/>
    </row>
    <row r="46" spans="2:11" ht="15" customHeight="1" x14ac:dyDescent="0.25">
      <c r="B46" s="254"/>
      <c r="C46" s="255"/>
      <c r="D46" s="255"/>
      <c r="E46" s="365" t="s">
        <v>226</v>
      </c>
      <c r="F46" s="365"/>
      <c r="G46" s="365"/>
      <c r="H46" s="365"/>
      <c r="I46" s="365"/>
      <c r="J46" s="365"/>
      <c r="K46" s="251"/>
    </row>
    <row r="47" spans="2:11" ht="15" customHeight="1" x14ac:dyDescent="0.25">
      <c r="B47" s="254"/>
      <c r="C47" s="255"/>
      <c r="D47" s="255"/>
      <c r="E47" s="365" t="s">
        <v>227</v>
      </c>
      <c r="F47" s="365"/>
      <c r="G47" s="365"/>
      <c r="H47" s="365"/>
      <c r="I47" s="365"/>
      <c r="J47" s="365"/>
      <c r="K47" s="251"/>
    </row>
    <row r="48" spans="2:11" ht="15" customHeight="1" x14ac:dyDescent="0.25">
      <c r="B48" s="254"/>
      <c r="C48" s="255"/>
      <c r="D48" s="255"/>
      <c r="E48" s="365" t="s">
        <v>228</v>
      </c>
      <c r="F48" s="365"/>
      <c r="G48" s="365"/>
      <c r="H48" s="365"/>
      <c r="I48" s="365"/>
      <c r="J48" s="365"/>
      <c r="K48" s="251"/>
    </row>
    <row r="49" spans="2:11" ht="15" customHeight="1" x14ac:dyDescent="0.25">
      <c r="B49" s="254"/>
      <c r="C49" s="255"/>
      <c r="D49" s="365" t="s">
        <v>229</v>
      </c>
      <c r="E49" s="365"/>
      <c r="F49" s="365"/>
      <c r="G49" s="365"/>
      <c r="H49" s="365"/>
      <c r="I49" s="365"/>
      <c r="J49" s="365"/>
      <c r="K49" s="251"/>
    </row>
    <row r="50" spans="2:11" ht="25.5" customHeight="1" x14ac:dyDescent="0.3">
      <c r="B50" s="250"/>
      <c r="C50" s="367" t="s">
        <v>230</v>
      </c>
      <c r="D50" s="367"/>
      <c r="E50" s="367"/>
      <c r="F50" s="367"/>
      <c r="G50" s="367"/>
      <c r="H50" s="367"/>
      <c r="I50" s="367"/>
      <c r="J50" s="367"/>
      <c r="K50" s="251"/>
    </row>
    <row r="51" spans="2:11" ht="5.25" customHeight="1" x14ac:dyDescent="0.25">
      <c r="B51" s="250"/>
      <c r="C51" s="252"/>
      <c r="D51" s="252"/>
      <c r="E51" s="252"/>
      <c r="F51" s="252"/>
      <c r="G51" s="252"/>
      <c r="H51" s="252"/>
      <c r="I51" s="252"/>
      <c r="J51" s="252"/>
      <c r="K51" s="251"/>
    </row>
    <row r="52" spans="2:11" ht="15" customHeight="1" x14ac:dyDescent="0.25">
      <c r="B52" s="250"/>
      <c r="C52" s="365" t="s">
        <v>231</v>
      </c>
      <c r="D52" s="365"/>
      <c r="E52" s="365"/>
      <c r="F52" s="365"/>
      <c r="G52" s="365"/>
      <c r="H52" s="365"/>
      <c r="I52" s="365"/>
      <c r="J52" s="365"/>
      <c r="K52" s="251"/>
    </row>
    <row r="53" spans="2:11" ht="15" customHeight="1" x14ac:dyDescent="0.25">
      <c r="B53" s="250"/>
      <c r="C53" s="365" t="s">
        <v>232</v>
      </c>
      <c r="D53" s="365"/>
      <c r="E53" s="365"/>
      <c r="F53" s="365"/>
      <c r="G53" s="365"/>
      <c r="H53" s="365"/>
      <c r="I53" s="365"/>
      <c r="J53" s="365"/>
      <c r="K53" s="251"/>
    </row>
    <row r="54" spans="2:11" ht="12.75" customHeight="1" x14ac:dyDescent="0.25">
      <c r="B54" s="250"/>
      <c r="C54" s="253"/>
      <c r="D54" s="253"/>
      <c r="E54" s="253"/>
      <c r="F54" s="253"/>
      <c r="G54" s="253"/>
      <c r="H54" s="253"/>
      <c r="I54" s="253"/>
      <c r="J54" s="253"/>
      <c r="K54" s="251"/>
    </row>
    <row r="55" spans="2:11" ht="15" customHeight="1" x14ac:dyDescent="0.25">
      <c r="B55" s="250"/>
      <c r="C55" s="365" t="s">
        <v>233</v>
      </c>
      <c r="D55" s="365"/>
      <c r="E55" s="365"/>
      <c r="F55" s="365"/>
      <c r="G55" s="365"/>
      <c r="H55" s="365"/>
      <c r="I55" s="365"/>
      <c r="J55" s="365"/>
      <c r="K55" s="251"/>
    </row>
    <row r="56" spans="2:11" ht="15" customHeight="1" x14ac:dyDescent="0.25">
      <c r="B56" s="250"/>
      <c r="C56" s="255"/>
      <c r="D56" s="365" t="s">
        <v>234</v>
      </c>
      <c r="E56" s="365"/>
      <c r="F56" s="365"/>
      <c r="G56" s="365"/>
      <c r="H56" s="365"/>
      <c r="I56" s="365"/>
      <c r="J56" s="365"/>
      <c r="K56" s="251"/>
    </row>
    <row r="57" spans="2:11" ht="15" customHeight="1" x14ac:dyDescent="0.25">
      <c r="B57" s="250"/>
      <c r="C57" s="255"/>
      <c r="D57" s="365" t="s">
        <v>235</v>
      </c>
      <c r="E57" s="365"/>
      <c r="F57" s="365"/>
      <c r="G57" s="365"/>
      <c r="H57" s="365"/>
      <c r="I57" s="365"/>
      <c r="J57" s="365"/>
      <c r="K57" s="251"/>
    </row>
    <row r="58" spans="2:11" ht="15" customHeight="1" x14ac:dyDescent="0.25">
      <c r="B58" s="250"/>
      <c r="C58" s="255"/>
      <c r="D58" s="365" t="s">
        <v>236</v>
      </c>
      <c r="E58" s="365"/>
      <c r="F58" s="365"/>
      <c r="G58" s="365"/>
      <c r="H58" s="365"/>
      <c r="I58" s="365"/>
      <c r="J58" s="365"/>
      <c r="K58" s="251"/>
    </row>
    <row r="59" spans="2:11" ht="15" customHeight="1" x14ac:dyDescent="0.25">
      <c r="B59" s="250"/>
      <c r="C59" s="255"/>
      <c r="D59" s="365" t="s">
        <v>237</v>
      </c>
      <c r="E59" s="365"/>
      <c r="F59" s="365"/>
      <c r="G59" s="365"/>
      <c r="H59" s="365"/>
      <c r="I59" s="365"/>
      <c r="J59" s="365"/>
      <c r="K59" s="251"/>
    </row>
    <row r="60" spans="2:11" ht="15" customHeight="1" x14ac:dyDescent="0.25">
      <c r="B60" s="250"/>
      <c r="C60" s="255"/>
      <c r="D60" s="368" t="s">
        <v>238</v>
      </c>
      <c r="E60" s="368"/>
      <c r="F60" s="368"/>
      <c r="G60" s="368"/>
      <c r="H60" s="368"/>
      <c r="I60" s="368"/>
      <c r="J60" s="368"/>
      <c r="K60" s="251"/>
    </row>
    <row r="61" spans="2:11" ht="15" customHeight="1" x14ac:dyDescent="0.25">
      <c r="B61" s="250"/>
      <c r="C61" s="255"/>
      <c r="D61" s="365" t="s">
        <v>239</v>
      </c>
      <c r="E61" s="365"/>
      <c r="F61" s="365"/>
      <c r="G61" s="365"/>
      <c r="H61" s="365"/>
      <c r="I61" s="365"/>
      <c r="J61" s="365"/>
      <c r="K61" s="251"/>
    </row>
    <row r="62" spans="2:11" ht="12.75" customHeight="1" x14ac:dyDescent="0.25">
      <c r="B62" s="250"/>
      <c r="C62" s="255"/>
      <c r="D62" s="255"/>
      <c r="E62" s="258"/>
      <c r="F62" s="255"/>
      <c r="G62" s="255"/>
      <c r="H62" s="255"/>
      <c r="I62" s="255"/>
      <c r="J62" s="255"/>
      <c r="K62" s="251"/>
    </row>
    <row r="63" spans="2:11" ht="15" customHeight="1" x14ac:dyDescent="0.25">
      <c r="B63" s="250"/>
      <c r="C63" s="255"/>
      <c r="D63" s="365" t="s">
        <v>240</v>
      </c>
      <c r="E63" s="365"/>
      <c r="F63" s="365"/>
      <c r="G63" s="365"/>
      <c r="H63" s="365"/>
      <c r="I63" s="365"/>
      <c r="J63" s="365"/>
      <c r="K63" s="251"/>
    </row>
    <row r="64" spans="2:11" ht="15" customHeight="1" x14ac:dyDescent="0.25">
      <c r="B64" s="250"/>
      <c r="C64" s="255"/>
      <c r="D64" s="368" t="s">
        <v>241</v>
      </c>
      <c r="E64" s="368"/>
      <c r="F64" s="368"/>
      <c r="G64" s="368"/>
      <c r="H64" s="368"/>
      <c r="I64" s="368"/>
      <c r="J64" s="368"/>
      <c r="K64" s="251"/>
    </row>
    <row r="65" spans="2:11" ht="15" customHeight="1" x14ac:dyDescent="0.25">
      <c r="B65" s="250"/>
      <c r="C65" s="255"/>
      <c r="D65" s="365" t="s">
        <v>242</v>
      </c>
      <c r="E65" s="365"/>
      <c r="F65" s="365"/>
      <c r="G65" s="365"/>
      <c r="H65" s="365"/>
      <c r="I65" s="365"/>
      <c r="J65" s="365"/>
      <c r="K65" s="251"/>
    </row>
    <row r="66" spans="2:11" ht="15" customHeight="1" x14ac:dyDescent="0.25">
      <c r="B66" s="250"/>
      <c r="C66" s="255"/>
      <c r="D66" s="365" t="s">
        <v>243</v>
      </c>
      <c r="E66" s="365"/>
      <c r="F66" s="365"/>
      <c r="G66" s="365"/>
      <c r="H66" s="365"/>
      <c r="I66" s="365"/>
      <c r="J66" s="365"/>
      <c r="K66" s="251"/>
    </row>
    <row r="67" spans="2:11" ht="15" customHeight="1" x14ac:dyDescent="0.25">
      <c r="B67" s="250"/>
      <c r="C67" s="255"/>
      <c r="D67" s="365" t="s">
        <v>244</v>
      </c>
      <c r="E67" s="365"/>
      <c r="F67" s="365"/>
      <c r="G67" s="365"/>
      <c r="H67" s="365"/>
      <c r="I67" s="365"/>
      <c r="J67" s="365"/>
      <c r="K67" s="251"/>
    </row>
    <row r="68" spans="2:11" ht="15" customHeight="1" x14ac:dyDescent="0.25">
      <c r="B68" s="250"/>
      <c r="C68" s="255"/>
      <c r="D68" s="365" t="s">
        <v>245</v>
      </c>
      <c r="E68" s="365"/>
      <c r="F68" s="365"/>
      <c r="G68" s="365"/>
      <c r="H68" s="365"/>
      <c r="I68" s="365"/>
      <c r="J68" s="365"/>
      <c r="K68" s="251"/>
    </row>
    <row r="69" spans="2:11" ht="12.75" customHeight="1" x14ac:dyDescent="0.25">
      <c r="B69" s="259"/>
      <c r="C69" s="260"/>
      <c r="D69" s="260"/>
      <c r="E69" s="260"/>
      <c r="F69" s="260"/>
      <c r="G69" s="260"/>
      <c r="H69" s="260"/>
      <c r="I69" s="260"/>
      <c r="J69" s="260"/>
      <c r="K69" s="261"/>
    </row>
    <row r="70" spans="2:11" ht="18.75" customHeight="1" x14ac:dyDescent="0.25">
      <c r="B70" s="262"/>
      <c r="C70" s="262"/>
      <c r="D70" s="262"/>
      <c r="E70" s="262"/>
      <c r="F70" s="262"/>
      <c r="G70" s="262"/>
      <c r="H70" s="262"/>
      <c r="I70" s="262"/>
      <c r="J70" s="262"/>
      <c r="K70" s="263"/>
    </row>
    <row r="71" spans="2:11" ht="18.75" customHeight="1" x14ac:dyDescent="0.25">
      <c r="B71" s="263"/>
      <c r="C71" s="263"/>
      <c r="D71" s="263"/>
      <c r="E71" s="263"/>
      <c r="F71" s="263"/>
      <c r="G71" s="263"/>
      <c r="H71" s="263"/>
      <c r="I71" s="263"/>
      <c r="J71" s="263"/>
      <c r="K71" s="263"/>
    </row>
    <row r="72" spans="2:11" ht="7.5" customHeight="1" x14ac:dyDescent="0.25">
      <c r="B72" s="264"/>
      <c r="C72" s="265"/>
      <c r="D72" s="265"/>
      <c r="E72" s="265"/>
      <c r="F72" s="265"/>
      <c r="G72" s="265"/>
      <c r="H72" s="265"/>
      <c r="I72" s="265"/>
      <c r="J72" s="265"/>
      <c r="K72" s="266"/>
    </row>
    <row r="73" spans="2:11" ht="45" customHeight="1" x14ac:dyDescent="0.25">
      <c r="B73" s="267"/>
      <c r="C73" s="369" t="s">
        <v>189</v>
      </c>
      <c r="D73" s="369"/>
      <c r="E73" s="369"/>
      <c r="F73" s="369"/>
      <c r="G73" s="369"/>
      <c r="H73" s="369"/>
      <c r="I73" s="369"/>
      <c r="J73" s="369"/>
      <c r="K73" s="268"/>
    </row>
    <row r="74" spans="2:11" ht="17.25" customHeight="1" x14ac:dyDescent="0.25">
      <c r="B74" s="267"/>
      <c r="C74" s="269" t="s">
        <v>246</v>
      </c>
      <c r="D74" s="269"/>
      <c r="E74" s="269"/>
      <c r="F74" s="269" t="s">
        <v>247</v>
      </c>
      <c r="G74" s="270"/>
      <c r="H74" s="269" t="s">
        <v>546</v>
      </c>
      <c r="I74" s="269" t="s">
        <v>422</v>
      </c>
      <c r="J74" s="269" t="s">
        <v>248</v>
      </c>
      <c r="K74" s="268"/>
    </row>
    <row r="75" spans="2:11" ht="17.25" customHeight="1" x14ac:dyDescent="0.25">
      <c r="B75" s="267"/>
      <c r="C75" s="271" t="s">
        <v>249</v>
      </c>
      <c r="D75" s="271"/>
      <c r="E75" s="271"/>
      <c r="F75" s="272" t="s">
        <v>250</v>
      </c>
      <c r="G75" s="273"/>
      <c r="H75" s="271"/>
      <c r="I75" s="271"/>
      <c r="J75" s="271" t="s">
        <v>251</v>
      </c>
      <c r="K75" s="268"/>
    </row>
    <row r="76" spans="2:11" ht="5.25" customHeight="1" x14ac:dyDescent="0.25">
      <c r="B76" s="267"/>
      <c r="C76" s="274"/>
      <c r="D76" s="274"/>
      <c r="E76" s="274"/>
      <c r="F76" s="274"/>
      <c r="G76" s="275"/>
      <c r="H76" s="274"/>
      <c r="I76" s="274"/>
      <c r="J76" s="274"/>
      <c r="K76" s="268"/>
    </row>
    <row r="77" spans="2:11" ht="15" customHeight="1" x14ac:dyDescent="0.25">
      <c r="B77" s="267"/>
      <c r="C77" s="257" t="s">
        <v>418</v>
      </c>
      <c r="D77" s="274"/>
      <c r="E77" s="274"/>
      <c r="F77" s="276" t="s">
        <v>252</v>
      </c>
      <c r="G77" s="275"/>
      <c r="H77" s="257" t="s">
        <v>253</v>
      </c>
      <c r="I77" s="257" t="s">
        <v>254</v>
      </c>
      <c r="J77" s="257">
        <v>20</v>
      </c>
      <c r="K77" s="268"/>
    </row>
    <row r="78" spans="2:11" ht="15" customHeight="1" x14ac:dyDescent="0.25">
      <c r="B78" s="267"/>
      <c r="C78" s="257" t="s">
        <v>255</v>
      </c>
      <c r="D78" s="257"/>
      <c r="E78" s="257"/>
      <c r="F78" s="276" t="s">
        <v>252</v>
      </c>
      <c r="G78" s="275"/>
      <c r="H78" s="257" t="s">
        <v>256</v>
      </c>
      <c r="I78" s="257" t="s">
        <v>254</v>
      </c>
      <c r="J78" s="257">
        <v>120</v>
      </c>
      <c r="K78" s="268"/>
    </row>
    <row r="79" spans="2:11" ht="15" customHeight="1" x14ac:dyDescent="0.25">
      <c r="B79" s="277"/>
      <c r="C79" s="257" t="s">
        <v>257</v>
      </c>
      <c r="D79" s="257"/>
      <c r="E79" s="257"/>
      <c r="F79" s="276" t="s">
        <v>258</v>
      </c>
      <c r="G79" s="275"/>
      <c r="H79" s="257" t="s">
        <v>259</v>
      </c>
      <c r="I79" s="257" t="s">
        <v>254</v>
      </c>
      <c r="J79" s="257">
        <v>50</v>
      </c>
      <c r="K79" s="268"/>
    </row>
    <row r="80" spans="2:11" ht="15" customHeight="1" x14ac:dyDescent="0.25">
      <c r="B80" s="277"/>
      <c r="C80" s="257" t="s">
        <v>260</v>
      </c>
      <c r="D80" s="257"/>
      <c r="E80" s="257"/>
      <c r="F80" s="276" t="s">
        <v>252</v>
      </c>
      <c r="G80" s="275"/>
      <c r="H80" s="257" t="s">
        <v>261</v>
      </c>
      <c r="I80" s="257" t="s">
        <v>262</v>
      </c>
      <c r="J80" s="257"/>
      <c r="K80" s="268"/>
    </row>
    <row r="81" spans="2:11" ht="15" customHeight="1" x14ac:dyDescent="0.25">
      <c r="B81" s="277"/>
      <c r="C81" s="278" t="s">
        <v>263</v>
      </c>
      <c r="D81" s="278"/>
      <c r="E81" s="278"/>
      <c r="F81" s="279" t="s">
        <v>258</v>
      </c>
      <c r="G81" s="278"/>
      <c r="H81" s="278" t="s">
        <v>264</v>
      </c>
      <c r="I81" s="278" t="s">
        <v>254</v>
      </c>
      <c r="J81" s="278">
        <v>15</v>
      </c>
      <c r="K81" s="268"/>
    </row>
    <row r="82" spans="2:11" ht="15" customHeight="1" x14ac:dyDescent="0.25">
      <c r="B82" s="277"/>
      <c r="C82" s="278" t="s">
        <v>265</v>
      </c>
      <c r="D82" s="278"/>
      <c r="E82" s="278"/>
      <c r="F82" s="279" t="s">
        <v>258</v>
      </c>
      <c r="G82" s="278"/>
      <c r="H82" s="278" t="s">
        <v>266</v>
      </c>
      <c r="I82" s="278" t="s">
        <v>254</v>
      </c>
      <c r="J82" s="278">
        <v>15</v>
      </c>
      <c r="K82" s="268"/>
    </row>
    <row r="83" spans="2:11" ht="15" customHeight="1" x14ac:dyDescent="0.25">
      <c r="B83" s="277"/>
      <c r="C83" s="278" t="s">
        <v>267</v>
      </c>
      <c r="D83" s="278"/>
      <c r="E83" s="278"/>
      <c r="F83" s="279" t="s">
        <v>258</v>
      </c>
      <c r="G83" s="278"/>
      <c r="H83" s="278" t="s">
        <v>268</v>
      </c>
      <c r="I83" s="278" t="s">
        <v>254</v>
      </c>
      <c r="J83" s="278">
        <v>20</v>
      </c>
      <c r="K83" s="268"/>
    </row>
    <row r="84" spans="2:11" ht="15" customHeight="1" x14ac:dyDescent="0.25">
      <c r="B84" s="277"/>
      <c r="C84" s="278" t="s">
        <v>269</v>
      </c>
      <c r="D84" s="278"/>
      <c r="E84" s="278"/>
      <c r="F84" s="279" t="s">
        <v>258</v>
      </c>
      <c r="G84" s="278"/>
      <c r="H84" s="278" t="s">
        <v>270</v>
      </c>
      <c r="I84" s="278" t="s">
        <v>254</v>
      </c>
      <c r="J84" s="278">
        <v>20</v>
      </c>
      <c r="K84" s="268"/>
    </row>
    <row r="85" spans="2:11" ht="15" customHeight="1" x14ac:dyDescent="0.25">
      <c r="B85" s="277"/>
      <c r="C85" s="257" t="s">
        <v>271</v>
      </c>
      <c r="D85" s="257"/>
      <c r="E85" s="257"/>
      <c r="F85" s="276" t="s">
        <v>258</v>
      </c>
      <c r="G85" s="275"/>
      <c r="H85" s="257" t="s">
        <v>272</v>
      </c>
      <c r="I85" s="257" t="s">
        <v>254</v>
      </c>
      <c r="J85" s="257">
        <v>50</v>
      </c>
      <c r="K85" s="268"/>
    </row>
    <row r="86" spans="2:11" ht="15" customHeight="1" x14ac:dyDescent="0.25">
      <c r="B86" s="277"/>
      <c r="C86" s="257" t="s">
        <v>273</v>
      </c>
      <c r="D86" s="257"/>
      <c r="E86" s="257"/>
      <c r="F86" s="276" t="s">
        <v>258</v>
      </c>
      <c r="G86" s="275"/>
      <c r="H86" s="257" t="s">
        <v>274</v>
      </c>
      <c r="I86" s="257" t="s">
        <v>254</v>
      </c>
      <c r="J86" s="257">
        <v>20</v>
      </c>
      <c r="K86" s="268"/>
    </row>
    <row r="87" spans="2:11" ht="15" customHeight="1" x14ac:dyDescent="0.25">
      <c r="B87" s="277"/>
      <c r="C87" s="257" t="s">
        <v>275</v>
      </c>
      <c r="D87" s="257"/>
      <c r="E87" s="257"/>
      <c r="F87" s="276" t="s">
        <v>258</v>
      </c>
      <c r="G87" s="275"/>
      <c r="H87" s="257" t="s">
        <v>276</v>
      </c>
      <c r="I87" s="257" t="s">
        <v>254</v>
      </c>
      <c r="J87" s="257">
        <v>20</v>
      </c>
      <c r="K87" s="268"/>
    </row>
    <row r="88" spans="2:11" ht="15" customHeight="1" x14ac:dyDescent="0.25">
      <c r="B88" s="277"/>
      <c r="C88" s="257" t="s">
        <v>277</v>
      </c>
      <c r="D88" s="257"/>
      <c r="E88" s="257"/>
      <c r="F88" s="276" t="s">
        <v>258</v>
      </c>
      <c r="G88" s="275"/>
      <c r="H88" s="257" t="s">
        <v>278</v>
      </c>
      <c r="I88" s="257" t="s">
        <v>254</v>
      </c>
      <c r="J88" s="257">
        <v>50</v>
      </c>
      <c r="K88" s="268"/>
    </row>
    <row r="89" spans="2:11" ht="15" customHeight="1" x14ac:dyDescent="0.25">
      <c r="B89" s="277"/>
      <c r="C89" s="257" t="s">
        <v>279</v>
      </c>
      <c r="D89" s="257"/>
      <c r="E89" s="257"/>
      <c r="F89" s="276" t="s">
        <v>258</v>
      </c>
      <c r="G89" s="275"/>
      <c r="H89" s="257" t="s">
        <v>279</v>
      </c>
      <c r="I89" s="257" t="s">
        <v>254</v>
      </c>
      <c r="J89" s="257">
        <v>50</v>
      </c>
      <c r="K89" s="268"/>
    </row>
    <row r="90" spans="2:11" ht="15" customHeight="1" x14ac:dyDescent="0.25">
      <c r="B90" s="277"/>
      <c r="C90" s="257" t="s">
        <v>551</v>
      </c>
      <c r="D90" s="257"/>
      <c r="E90" s="257"/>
      <c r="F90" s="276" t="s">
        <v>258</v>
      </c>
      <c r="G90" s="275"/>
      <c r="H90" s="257" t="s">
        <v>280</v>
      </c>
      <c r="I90" s="257" t="s">
        <v>254</v>
      </c>
      <c r="J90" s="257">
        <v>255</v>
      </c>
      <c r="K90" s="268"/>
    </row>
    <row r="91" spans="2:11" ht="15" customHeight="1" x14ac:dyDescent="0.25">
      <c r="B91" s="277"/>
      <c r="C91" s="257" t="s">
        <v>281</v>
      </c>
      <c r="D91" s="257"/>
      <c r="E91" s="257"/>
      <c r="F91" s="276" t="s">
        <v>252</v>
      </c>
      <c r="G91" s="275"/>
      <c r="H91" s="257" t="s">
        <v>282</v>
      </c>
      <c r="I91" s="257" t="s">
        <v>283</v>
      </c>
      <c r="J91" s="257"/>
      <c r="K91" s="268"/>
    </row>
    <row r="92" spans="2:11" ht="15" customHeight="1" x14ac:dyDescent="0.25">
      <c r="B92" s="277"/>
      <c r="C92" s="257" t="s">
        <v>284</v>
      </c>
      <c r="D92" s="257"/>
      <c r="E92" s="257"/>
      <c r="F92" s="276" t="s">
        <v>252</v>
      </c>
      <c r="G92" s="275"/>
      <c r="H92" s="257" t="s">
        <v>285</v>
      </c>
      <c r="I92" s="257" t="s">
        <v>286</v>
      </c>
      <c r="J92" s="257"/>
      <c r="K92" s="268"/>
    </row>
    <row r="93" spans="2:11" ht="15" customHeight="1" x14ac:dyDescent="0.25">
      <c r="B93" s="277"/>
      <c r="C93" s="257" t="s">
        <v>287</v>
      </c>
      <c r="D93" s="257"/>
      <c r="E93" s="257"/>
      <c r="F93" s="276" t="s">
        <v>252</v>
      </c>
      <c r="G93" s="275"/>
      <c r="H93" s="257" t="s">
        <v>287</v>
      </c>
      <c r="I93" s="257" t="s">
        <v>286</v>
      </c>
      <c r="J93" s="257"/>
      <c r="K93" s="268"/>
    </row>
    <row r="94" spans="2:11" ht="15" customHeight="1" x14ac:dyDescent="0.25">
      <c r="B94" s="277"/>
      <c r="C94" s="257" t="s">
        <v>403</v>
      </c>
      <c r="D94" s="257"/>
      <c r="E94" s="257"/>
      <c r="F94" s="276" t="s">
        <v>252</v>
      </c>
      <c r="G94" s="275"/>
      <c r="H94" s="257" t="s">
        <v>288</v>
      </c>
      <c r="I94" s="257" t="s">
        <v>286</v>
      </c>
      <c r="J94" s="257"/>
      <c r="K94" s="268"/>
    </row>
    <row r="95" spans="2:11" ht="15" customHeight="1" x14ac:dyDescent="0.25">
      <c r="B95" s="277"/>
      <c r="C95" s="257" t="s">
        <v>413</v>
      </c>
      <c r="D95" s="257"/>
      <c r="E95" s="257"/>
      <c r="F95" s="276" t="s">
        <v>252</v>
      </c>
      <c r="G95" s="275"/>
      <c r="H95" s="257" t="s">
        <v>289</v>
      </c>
      <c r="I95" s="257" t="s">
        <v>286</v>
      </c>
      <c r="J95" s="257"/>
      <c r="K95" s="268"/>
    </row>
    <row r="96" spans="2:11" ht="15" customHeight="1" x14ac:dyDescent="0.25">
      <c r="B96" s="280"/>
      <c r="C96" s="281"/>
      <c r="D96" s="281"/>
      <c r="E96" s="281"/>
      <c r="F96" s="281"/>
      <c r="G96" s="281"/>
      <c r="H96" s="281"/>
      <c r="I96" s="281"/>
      <c r="J96" s="281"/>
      <c r="K96" s="282"/>
    </row>
    <row r="97" spans="2:11" ht="18.75" customHeight="1" x14ac:dyDescent="0.25">
      <c r="B97" s="283"/>
      <c r="C97" s="284"/>
      <c r="D97" s="284"/>
      <c r="E97" s="284"/>
      <c r="F97" s="284"/>
      <c r="G97" s="284"/>
      <c r="H97" s="284"/>
      <c r="I97" s="284"/>
      <c r="J97" s="284"/>
      <c r="K97" s="283"/>
    </row>
    <row r="98" spans="2:11" ht="18.75" customHeight="1" x14ac:dyDescent="0.25">
      <c r="B98" s="263"/>
      <c r="C98" s="263"/>
      <c r="D98" s="263"/>
      <c r="E98" s="263"/>
      <c r="F98" s="263"/>
      <c r="G98" s="263"/>
      <c r="H98" s="263"/>
      <c r="I98" s="263"/>
      <c r="J98" s="263"/>
      <c r="K98" s="263"/>
    </row>
    <row r="99" spans="2:11" ht="7.5" customHeight="1" x14ac:dyDescent="0.25">
      <c r="B99" s="264"/>
      <c r="C99" s="265"/>
      <c r="D99" s="265"/>
      <c r="E99" s="265"/>
      <c r="F99" s="265"/>
      <c r="G99" s="265"/>
      <c r="H99" s="265"/>
      <c r="I99" s="265"/>
      <c r="J99" s="265"/>
      <c r="K99" s="266"/>
    </row>
    <row r="100" spans="2:11" ht="45" customHeight="1" x14ac:dyDescent="0.25">
      <c r="B100" s="267"/>
      <c r="C100" s="369" t="s">
        <v>290</v>
      </c>
      <c r="D100" s="369"/>
      <c r="E100" s="369"/>
      <c r="F100" s="369"/>
      <c r="G100" s="369"/>
      <c r="H100" s="369"/>
      <c r="I100" s="369"/>
      <c r="J100" s="369"/>
      <c r="K100" s="268"/>
    </row>
    <row r="101" spans="2:11" ht="17.25" customHeight="1" x14ac:dyDescent="0.25">
      <c r="B101" s="267"/>
      <c r="C101" s="269" t="s">
        <v>246</v>
      </c>
      <c r="D101" s="269"/>
      <c r="E101" s="269"/>
      <c r="F101" s="269" t="s">
        <v>247</v>
      </c>
      <c r="G101" s="270"/>
      <c r="H101" s="269" t="s">
        <v>546</v>
      </c>
      <c r="I101" s="269" t="s">
        <v>422</v>
      </c>
      <c r="J101" s="269" t="s">
        <v>248</v>
      </c>
      <c r="K101" s="268"/>
    </row>
    <row r="102" spans="2:11" ht="17.25" customHeight="1" x14ac:dyDescent="0.25">
      <c r="B102" s="267"/>
      <c r="C102" s="271" t="s">
        <v>249</v>
      </c>
      <c r="D102" s="271"/>
      <c r="E102" s="271"/>
      <c r="F102" s="272" t="s">
        <v>250</v>
      </c>
      <c r="G102" s="273"/>
      <c r="H102" s="271"/>
      <c r="I102" s="271"/>
      <c r="J102" s="271" t="s">
        <v>251</v>
      </c>
      <c r="K102" s="268"/>
    </row>
    <row r="103" spans="2:11" ht="5.25" customHeight="1" x14ac:dyDescent="0.25">
      <c r="B103" s="267"/>
      <c r="C103" s="269"/>
      <c r="D103" s="269"/>
      <c r="E103" s="269"/>
      <c r="F103" s="269"/>
      <c r="G103" s="285"/>
      <c r="H103" s="269"/>
      <c r="I103" s="269"/>
      <c r="J103" s="269"/>
      <c r="K103" s="268"/>
    </row>
    <row r="104" spans="2:11" ht="15" customHeight="1" x14ac:dyDescent="0.25">
      <c r="B104" s="267"/>
      <c r="C104" s="257" t="s">
        <v>418</v>
      </c>
      <c r="D104" s="274"/>
      <c r="E104" s="274"/>
      <c r="F104" s="276" t="s">
        <v>252</v>
      </c>
      <c r="G104" s="285"/>
      <c r="H104" s="257" t="s">
        <v>291</v>
      </c>
      <c r="I104" s="257" t="s">
        <v>254</v>
      </c>
      <c r="J104" s="257">
        <v>20</v>
      </c>
      <c r="K104" s="268"/>
    </row>
    <row r="105" spans="2:11" ht="15" customHeight="1" x14ac:dyDescent="0.25">
      <c r="B105" s="267"/>
      <c r="C105" s="257" t="s">
        <v>255</v>
      </c>
      <c r="D105" s="257"/>
      <c r="E105" s="257"/>
      <c r="F105" s="276" t="s">
        <v>252</v>
      </c>
      <c r="G105" s="257"/>
      <c r="H105" s="257" t="s">
        <v>291</v>
      </c>
      <c r="I105" s="257" t="s">
        <v>254</v>
      </c>
      <c r="J105" s="257">
        <v>120</v>
      </c>
      <c r="K105" s="268"/>
    </row>
    <row r="106" spans="2:11" ht="15" customHeight="1" x14ac:dyDescent="0.25">
      <c r="B106" s="277"/>
      <c r="C106" s="257" t="s">
        <v>257</v>
      </c>
      <c r="D106" s="257"/>
      <c r="E106" s="257"/>
      <c r="F106" s="276" t="s">
        <v>258</v>
      </c>
      <c r="G106" s="257"/>
      <c r="H106" s="257" t="s">
        <v>291</v>
      </c>
      <c r="I106" s="257" t="s">
        <v>254</v>
      </c>
      <c r="J106" s="257">
        <v>50</v>
      </c>
      <c r="K106" s="268"/>
    </row>
    <row r="107" spans="2:11" ht="15" customHeight="1" x14ac:dyDescent="0.25">
      <c r="B107" s="277"/>
      <c r="C107" s="257" t="s">
        <v>260</v>
      </c>
      <c r="D107" s="257"/>
      <c r="E107" s="257"/>
      <c r="F107" s="276" t="s">
        <v>252</v>
      </c>
      <c r="G107" s="257"/>
      <c r="H107" s="257" t="s">
        <v>291</v>
      </c>
      <c r="I107" s="257" t="s">
        <v>262</v>
      </c>
      <c r="J107" s="257"/>
      <c r="K107" s="268"/>
    </row>
    <row r="108" spans="2:11" ht="15" customHeight="1" x14ac:dyDescent="0.25">
      <c r="B108" s="277"/>
      <c r="C108" s="257" t="s">
        <v>271</v>
      </c>
      <c r="D108" s="257"/>
      <c r="E108" s="257"/>
      <c r="F108" s="276" t="s">
        <v>258</v>
      </c>
      <c r="G108" s="257"/>
      <c r="H108" s="257" t="s">
        <v>291</v>
      </c>
      <c r="I108" s="257" t="s">
        <v>254</v>
      </c>
      <c r="J108" s="257">
        <v>50</v>
      </c>
      <c r="K108" s="268"/>
    </row>
    <row r="109" spans="2:11" ht="15" customHeight="1" x14ac:dyDescent="0.25">
      <c r="B109" s="277"/>
      <c r="C109" s="257" t="s">
        <v>279</v>
      </c>
      <c r="D109" s="257"/>
      <c r="E109" s="257"/>
      <c r="F109" s="276" t="s">
        <v>258</v>
      </c>
      <c r="G109" s="257"/>
      <c r="H109" s="257" t="s">
        <v>291</v>
      </c>
      <c r="I109" s="257" t="s">
        <v>254</v>
      </c>
      <c r="J109" s="257">
        <v>50</v>
      </c>
      <c r="K109" s="268"/>
    </row>
    <row r="110" spans="2:11" ht="15" customHeight="1" x14ac:dyDescent="0.25">
      <c r="B110" s="277"/>
      <c r="C110" s="257" t="s">
        <v>277</v>
      </c>
      <c r="D110" s="257"/>
      <c r="E110" s="257"/>
      <c r="F110" s="276" t="s">
        <v>258</v>
      </c>
      <c r="G110" s="257"/>
      <c r="H110" s="257" t="s">
        <v>291</v>
      </c>
      <c r="I110" s="257" t="s">
        <v>254</v>
      </c>
      <c r="J110" s="257">
        <v>50</v>
      </c>
      <c r="K110" s="268"/>
    </row>
    <row r="111" spans="2:11" ht="15" customHeight="1" x14ac:dyDescent="0.25">
      <c r="B111" s="277"/>
      <c r="C111" s="257" t="s">
        <v>418</v>
      </c>
      <c r="D111" s="257"/>
      <c r="E111" s="257"/>
      <c r="F111" s="276" t="s">
        <v>252</v>
      </c>
      <c r="G111" s="257"/>
      <c r="H111" s="257" t="s">
        <v>292</v>
      </c>
      <c r="I111" s="257" t="s">
        <v>254</v>
      </c>
      <c r="J111" s="257">
        <v>20</v>
      </c>
      <c r="K111" s="268"/>
    </row>
    <row r="112" spans="2:11" ht="15" customHeight="1" x14ac:dyDescent="0.25">
      <c r="B112" s="277"/>
      <c r="C112" s="257" t="s">
        <v>293</v>
      </c>
      <c r="D112" s="257"/>
      <c r="E112" s="257"/>
      <c r="F112" s="276" t="s">
        <v>252</v>
      </c>
      <c r="G112" s="257"/>
      <c r="H112" s="257" t="s">
        <v>294</v>
      </c>
      <c r="I112" s="257" t="s">
        <v>254</v>
      </c>
      <c r="J112" s="257">
        <v>120</v>
      </c>
      <c r="K112" s="268"/>
    </row>
    <row r="113" spans="2:11" ht="15" customHeight="1" x14ac:dyDescent="0.25">
      <c r="B113" s="277"/>
      <c r="C113" s="257" t="s">
        <v>403</v>
      </c>
      <c r="D113" s="257"/>
      <c r="E113" s="257"/>
      <c r="F113" s="276" t="s">
        <v>252</v>
      </c>
      <c r="G113" s="257"/>
      <c r="H113" s="257" t="s">
        <v>295</v>
      </c>
      <c r="I113" s="257" t="s">
        <v>286</v>
      </c>
      <c r="J113" s="257"/>
      <c r="K113" s="268"/>
    </row>
    <row r="114" spans="2:11" ht="15" customHeight="1" x14ac:dyDescent="0.25">
      <c r="B114" s="277"/>
      <c r="C114" s="257" t="s">
        <v>413</v>
      </c>
      <c r="D114" s="257"/>
      <c r="E114" s="257"/>
      <c r="F114" s="276" t="s">
        <v>252</v>
      </c>
      <c r="G114" s="257"/>
      <c r="H114" s="257" t="s">
        <v>296</v>
      </c>
      <c r="I114" s="257" t="s">
        <v>286</v>
      </c>
      <c r="J114" s="257"/>
      <c r="K114" s="268"/>
    </row>
    <row r="115" spans="2:11" ht="15" customHeight="1" x14ac:dyDescent="0.25">
      <c r="B115" s="277"/>
      <c r="C115" s="257" t="s">
        <v>422</v>
      </c>
      <c r="D115" s="257"/>
      <c r="E115" s="257"/>
      <c r="F115" s="276" t="s">
        <v>252</v>
      </c>
      <c r="G115" s="257"/>
      <c r="H115" s="257" t="s">
        <v>297</v>
      </c>
      <c r="I115" s="257" t="s">
        <v>298</v>
      </c>
      <c r="J115" s="257"/>
      <c r="K115" s="268"/>
    </row>
    <row r="116" spans="2:11" ht="15" customHeight="1" x14ac:dyDescent="0.25">
      <c r="B116" s="280"/>
      <c r="C116" s="286"/>
      <c r="D116" s="286"/>
      <c r="E116" s="286"/>
      <c r="F116" s="286"/>
      <c r="G116" s="286"/>
      <c r="H116" s="286"/>
      <c r="I116" s="286"/>
      <c r="J116" s="286"/>
      <c r="K116" s="282"/>
    </row>
    <row r="117" spans="2:11" ht="18.75" customHeight="1" x14ac:dyDescent="0.25">
      <c r="B117" s="287"/>
      <c r="C117" s="253"/>
      <c r="D117" s="253"/>
      <c r="E117" s="253"/>
      <c r="F117" s="288"/>
      <c r="G117" s="253"/>
      <c r="H117" s="253"/>
      <c r="I117" s="253"/>
      <c r="J117" s="253"/>
      <c r="K117" s="287"/>
    </row>
    <row r="118" spans="2:11" ht="18.75" customHeight="1" x14ac:dyDescent="0.25"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</row>
    <row r="119" spans="2:11" ht="7.5" customHeight="1" x14ac:dyDescent="0.25">
      <c r="B119" s="289"/>
      <c r="C119" s="290"/>
      <c r="D119" s="290"/>
      <c r="E119" s="290"/>
      <c r="F119" s="290"/>
      <c r="G119" s="290"/>
      <c r="H119" s="290"/>
      <c r="I119" s="290"/>
      <c r="J119" s="290"/>
      <c r="K119" s="291"/>
    </row>
    <row r="120" spans="2:11" ht="45" customHeight="1" x14ac:dyDescent="0.25">
      <c r="B120" s="292"/>
      <c r="C120" s="366" t="s">
        <v>299</v>
      </c>
      <c r="D120" s="366"/>
      <c r="E120" s="366"/>
      <c r="F120" s="366"/>
      <c r="G120" s="366"/>
      <c r="H120" s="366"/>
      <c r="I120" s="366"/>
      <c r="J120" s="366"/>
      <c r="K120" s="293"/>
    </row>
    <row r="121" spans="2:11" ht="17.25" customHeight="1" x14ac:dyDescent="0.25">
      <c r="B121" s="294"/>
      <c r="C121" s="269" t="s">
        <v>246</v>
      </c>
      <c r="D121" s="269"/>
      <c r="E121" s="269"/>
      <c r="F121" s="269" t="s">
        <v>247</v>
      </c>
      <c r="G121" s="270"/>
      <c r="H121" s="269" t="s">
        <v>546</v>
      </c>
      <c r="I121" s="269" t="s">
        <v>422</v>
      </c>
      <c r="J121" s="269" t="s">
        <v>248</v>
      </c>
      <c r="K121" s="295"/>
    </row>
    <row r="122" spans="2:11" ht="17.25" customHeight="1" x14ac:dyDescent="0.25">
      <c r="B122" s="294"/>
      <c r="C122" s="271" t="s">
        <v>249</v>
      </c>
      <c r="D122" s="271"/>
      <c r="E122" s="271"/>
      <c r="F122" s="272" t="s">
        <v>250</v>
      </c>
      <c r="G122" s="273"/>
      <c r="H122" s="271"/>
      <c r="I122" s="271"/>
      <c r="J122" s="271" t="s">
        <v>251</v>
      </c>
      <c r="K122" s="295"/>
    </row>
    <row r="123" spans="2:11" ht="5.25" customHeight="1" x14ac:dyDescent="0.25">
      <c r="B123" s="296"/>
      <c r="C123" s="274"/>
      <c r="D123" s="274"/>
      <c r="E123" s="274"/>
      <c r="F123" s="274"/>
      <c r="G123" s="257"/>
      <c r="H123" s="274"/>
      <c r="I123" s="274"/>
      <c r="J123" s="274"/>
      <c r="K123" s="297"/>
    </row>
    <row r="124" spans="2:11" ht="15" customHeight="1" x14ac:dyDescent="0.25">
      <c r="B124" s="296"/>
      <c r="C124" s="257" t="s">
        <v>255</v>
      </c>
      <c r="D124" s="274"/>
      <c r="E124" s="274"/>
      <c r="F124" s="276" t="s">
        <v>252</v>
      </c>
      <c r="G124" s="257"/>
      <c r="H124" s="257" t="s">
        <v>291</v>
      </c>
      <c r="I124" s="257" t="s">
        <v>254</v>
      </c>
      <c r="J124" s="257">
        <v>120</v>
      </c>
      <c r="K124" s="298"/>
    </row>
    <row r="125" spans="2:11" ht="15" customHeight="1" x14ac:dyDescent="0.25">
      <c r="B125" s="296"/>
      <c r="C125" s="257" t="s">
        <v>300</v>
      </c>
      <c r="D125" s="257"/>
      <c r="E125" s="257"/>
      <c r="F125" s="276" t="s">
        <v>252</v>
      </c>
      <c r="G125" s="257"/>
      <c r="H125" s="257" t="s">
        <v>301</v>
      </c>
      <c r="I125" s="257" t="s">
        <v>254</v>
      </c>
      <c r="J125" s="257" t="s">
        <v>302</v>
      </c>
      <c r="K125" s="298"/>
    </row>
    <row r="126" spans="2:11" ht="15" customHeight="1" x14ac:dyDescent="0.25">
      <c r="B126" s="296"/>
      <c r="C126" s="257" t="s">
        <v>205</v>
      </c>
      <c r="D126" s="257"/>
      <c r="E126" s="257"/>
      <c r="F126" s="276" t="s">
        <v>252</v>
      </c>
      <c r="G126" s="257"/>
      <c r="H126" s="257" t="s">
        <v>303</v>
      </c>
      <c r="I126" s="257" t="s">
        <v>254</v>
      </c>
      <c r="J126" s="257" t="s">
        <v>302</v>
      </c>
      <c r="K126" s="298"/>
    </row>
    <row r="127" spans="2:11" ht="15" customHeight="1" x14ac:dyDescent="0.25">
      <c r="B127" s="296"/>
      <c r="C127" s="257" t="s">
        <v>263</v>
      </c>
      <c r="D127" s="257"/>
      <c r="E127" s="257"/>
      <c r="F127" s="276" t="s">
        <v>258</v>
      </c>
      <c r="G127" s="257"/>
      <c r="H127" s="257" t="s">
        <v>264</v>
      </c>
      <c r="I127" s="257" t="s">
        <v>254</v>
      </c>
      <c r="J127" s="257">
        <v>15</v>
      </c>
      <c r="K127" s="298"/>
    </row>
    <row r="128" spans="2:11" ht="15" customHeight="1" x14ac:dyDescent="0.25">
      <c r="B128" s="296"/>
      <c r="C128" s="278" t="s">
        <v>265</v>
      </c>
      <c r="D128" s="278"/>
      <c r="E128" s="278"/>
      <c r="F128" s="279" t="s">
        <v>258</v>
      </c>
      <c r="G128" s="278"/>
      <c r="H128" s="278" t="s">
        <v>266</v>
      </c>
      <c r="I128" s="278" t="s">
        <v>254</v>
      </c>
      <c r="J128" s="278">
        <v>15</v>
      </c>
      <c r="K128" s="298"/>
    </row>
    <row r="129" spans="2:11" ht="15" customHeight="1" x14ac:dyDescent="0.25">
      <c r="B129" s="296"/>
      <c r="C129" s="278" t="s">
        <v>267</v>
      </c>
      <c r="D129" s="278"/>
      <c r="E129" s="278"/>
      <c r="F129" s="279" t="s">
        <v>258</v>
      </c>
      <c r="G129" s="278"/>
      <c r="H129" s="278" t="s">
        <v>268</v>
      </c>
      <c r="I129" s="278" t="s">
        <v>254</v>
      </c>
      <c r="J129" s="278">
        <v>20</v>
      </c>
      <c r="K129" s="298"/>
    </row>
    <row r="130" spans="2:11" ht="15" customHeight="1" x14ac:dyDescent="0.25">
      <c r="B130" s="296"/>
      <c r="C130" s="278" t="s">
        <v>269</v>
      </c>
      <c r="D130" s="278"/>
      <c r="E130" s="278"/>
      <c r="F130" s="279" t="s">
        <v>258</v>
      </c>
      <c r="G130" s="278"/>
      <c r="H130" s="278" t="s">
        <v>270</v>
      </c>
      <c r="I130" s="278" t="s">
        <v>254</v>
      </c>
      <c r="J130" s="278">
        <v>20</v>
      </c>
      <c r="K130" s="298"/>
    </row>
    <row r="131" spans="2:11" ht="15" customHeight="1" x14ac:dyDescent="0.25">
      <c r="B131" s="296"/>
      <c r="C131" s="257" t="s">
        <v>257</v>
      </c>
      <c r="D131" s="257"/>
      <c r="E131" s="257"/>
      <c r="F131" s="276" t="s">
        <v>258</v>
      </c>
      <c r="G131" s="257"/>
      <c r="H131" s="257" t="s">
        <v>291</v>
      </c>
      <c r="I131" s="257" t="s">
        <v>254</v>
      </c>
      <c r="J131" s="257">
        <v>50</v>
      </c>
      <c r="K131" s="298"/>
    </row>
    <row r="132" spans="2:11" ht="15" customHeight="1" x14ac:dyDescent="0.25">
      <c r="B132" s="296"/>
      <c r="C132" s="257" t="s">
        <v>271</v>
      </c>
      <c r="D132" s="257"/>
      <c r="E132" s="257"/>
      <c r="F132" s="276" t="s">
        <v>258</v>
      </c>
      <c r="G132" s="257"/>
      <c r="H132" s="257" t="s">
        <v>291</v>
      </c>
      <c r="I132" s="257" t="s">
        <v>254</v>
      </c>
      <c r="J132" s="257">
        <v>50</v>
      </c>
      <c r="K132" s="298"/>
    </row>
    <row r="133" spans="2:11" ht="15" customHeight="1" x14ac:dyDescent="0.25">
      <c r="B133" s="296"/>
      <c r="C133" s="257" t="s">
        <v>277</v>
      </c>
      <c r="D133" s="257"/>
      <c r="E133" s="257"/>
      <c r="F133" s="276" t="s">
        <v>258</v>
      </c>
      <c r="G133" s="257"/>
      <c r="H133" s="257" t="s">
        <v>291</v>
      </c>
      <c r="I133" s="257" t="s">
        <v>254</v>
      </c>
      <c r="J133" s="257">
        <v>50</v>
      </c>
      <c r="K133" s="298"/>
    </row>
    <row r="134" spans="2:11" ht="15" customHeight="1" x14ac:dyDescent="0.25">
      <c r="B134" s="296"/>
      <c r="C134" s="257" t="s">
        <v>279</v>
      </c>
      <c r="D134" s="257"/>
      <c r="E134" s="257"/>
      <c r="F134" s="276" t="s">
        <v>258</v>
      </c>
      <c r="G134" s="257"/>
      <c r="H134" s="257" t="s">
        <v>291</v>
      </c>
      <c r="I134" s="257" t="s">
        <v>254</v>
      </c>
      <c r="J134" s="257">
        <v>50</v>
      </c>
      <c r="K134" s="298"/>
    </row>
    <row r="135" spans="2:11" ht="15" customHeight="1" x14ac:dyDescent="0.25">
      <c r="B135" s="296"/>
      <c r="C135" s="257" t="s">
        <v>551</v>
      </c>
      <c r="D135" s="257"/>
      <c r="E135" s="257"/>
      <c r="F135" s="276" t="s">
        <v>258</v>
      </c>
      <c r="G135" s="257"/>
      <c r="H135" s="257" t="s">
        <v>304</v>
      </c>
      <c r="I135" s="257" t="s">
        <v>254</v>
      </c>
      <c r="J135" s="257">
        <v>255</v>
      </c>
      <c r="K135" s="298"/>
    </row>
    <row r="136" spans="2:11" ht="15" customHeight="1" x14ac:dyDescent="0.25">
      <c r="B136" s="296"/>
      <c r="C136" s="257" t="s">
        <v>281</v>
      </c>
      <c r="D136" s="257"/>
      <c r="E136" s="257"/>
      <c r="F136" s="276" t="s">
        <v>252</v>
      </c>
      <c r="G136" s="257"/>
      <c r="H136" s="257" t="s">
        <v>305</v>
      </c>
      <c r="I136" s="257" t="s">
        <v>283</v>
      </c>
      <c r="J136" s="257"/>
      <c r="K136" s="298"/>
    </row>
    <row r="137" spans="2:11" ht="15" customHeight="1" x14ac:dyDescent="0.25">
      <c r="B137" s="296"/>
      <c r="C137" s="257" t="s">
        <v>284</v>
      </c>
      <c r="D137" s="257"/>
      <c r="E137" s="257"/>
      <c r="F137" s="276" t="s">
        <v>252</v>
      </c>
      <c r="G137" s="257"/>
      <c r="H137" s="257" t="s">
        <v>306</v>
      </c>
      <c r="I137" s="257" t="s">
        <v>286</v>
      </c>
      <c r="J137" s="257"/>
      <c r="K137" s="298"/>
    </row>
    <row r="138" spans="2:11" ht="15" customHeight="1" x14ac:dyDescent="0.25">
      <c r="B138" s="296"/>
      <c r="C138" s="257" t="s">
        <v>287</v>
      </c>
      <c r="D138" s="257"/>
      <c r="E138" s="257"/>
      <c r="F138" s="276" t="s">
        <v>252</v>
      </c>
      <c r="G138" s="257"/>
      <c r="H138" s="257" t="s">
        <v>287</v>
      </c>
      <c r="I138" s="257" t="s">
        <v>286</v>
      </c>
      <c r="J138" s="257"/>
      <c r="K138" s="298"/>
    </row>
    <row r="139" spans="2:11" ht="15" customHeight="1" x14ac:dyDescent="0.25">
      <c r="B139" s="296"/>
      <c r="C139" s="257" t="s">
        <v>403</v>
      </c>
      <c r="D139" s="257"/>
      <c r="E139" s="257"/>
      <c r="F139" s="276" t="s">
        <v>252</v>
      </c>
      <c r="G139" s="257"/>
      <c r="H139" s="257" t="s">
        <v>307</v>
      </c>
      <c r="I139" s="257" t="s">
        <v>286</v>
      </c>
      <c r="J139" s="257"/>
      <c r="K139" s="298"/>
    </row>
    <row r="140" spans="2:11" ht="15" customHeight="1" x14ac:dyDescent="0.25">
      <c r="B140" s="296"/>
      <c r="C140" s="257" t="s">
        <v>308</v>
      </c>
      <c r="D140" s="257"/>
      <c r="E140" s="257"/>
      <c r="F140" s="276" t="s">
        <v>252</v>
      </c>
      <c r="G140" s="257"/>
      <c r="H140" s="257" t="s">
        <v>309</v>
      </c>
      <c r="I140" s="257" t="s">
        <v>286</v>
      </c>
      <c r="J140" s="257"/>
      <c r="K140" s="298"/>
    </row>
    <row r="141" spans="2:11" ht="15" customHeight="1" x14ac:dyDescent="0.25">
      <c r="B141" s="299"/>
      <c r="C141" s="300"/>
      <c r="D141" s="300"/>
      <c r="E141" s="300"/>
      <c r="F141" s="300"/>
      <c r="G141" s="300"/>
      <c r="H141" s="300"/>
      <c r="I141" s="300"/>
      <c r="J141" s="300"/>
      <c r="K141" s="301"/>
    </row>
    <row r="142" spans="2:11" ht="18.75" customHeight="1" x14ac:dyDescent="0.25">
      <c r="B142" s="253"/>
      <c r="C142" s="253"/>
      <c r="D142" s="253"/>
      <c r="E142" s="253"/>
      <c r="F142" s="288"/>
      <c r="G142" s="253"/>
      <c r="H142" s="253"/>
      <c r="I142" s="253"/>
      <c r="J142" s="253"/>
      <c r="K142" s="253"/>
    </row>
    <row r="143" spans="2:11" ht="18.75" customHeight="1" x14ac:dyDescent="0.25"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</row>
    <row r="144" spans="2:11" ht="7.5" customHeight="1" x14ac:dyDescent="0.25">
      <c r="B144" s="264"/>
      <c r="C144" s="265"/>
      <c r="D144" s="265"/>
      <c r="E144" s="265"/>
      <c r="F144" s="265"/>
      <c r="G144" s="265"/>
      <c r="H144" s="265"/>
      <c r="I144" s="265"/>
      <c r="J144" s="265"/>
      <c r="K144" s="266"/>
    </row>
    <row r="145" spans="2:11" ht="45" customHeight="1" x14ac:dyDescent="0.25">
      <c r="B145" s="267"/>
      <c r="C145" s="369" t="s">
        <v>310</v>
      </c>
      <c r="D145" s="369"/>
      <c r="E145" s="369"/>
      <c r="F145" s="369"/>
      <c r="G145" s="369"/>
      <c r="H145" s="369"/>
      <c r="I145" s="369"/>
      <c r="J145" s="369"/>
      <c r="K145" s="268"/>
    </row>
    <row r="146" spans="2:11" ht="17.25" customHeight="1" x14ac:dyDescent="0.25">
      <c r="B146" s="267"/>
      <c r="C146" s="269" t="s">
        <v>246</v>
      </c>
      <c r="D146" s="269"/>
      <c r="E146" s="269"/>
      <c r="F146" s="269" t="s">
        <v>247</v>
      </c>
      <c r="G146" s="270"/>
      <c r="H146" s="269" t="s">
        <v>546</v>
      </c>
      <c r="I146" s="269" t="s">
        <v>422</v>
      </c>
      <c r="J146" s="269" t="s">
        <v>248</v>
      </c>
      <c r="K146" s="268"/>
    </row>
    <row r="147" spans="2:11" ht="17.25" customHeight="1" x14ac:dyDescent="0.25">
      <c r="B147" s="267"/>
      <c r="C147" s="271" t="s">
        <v>249</v>
      </c>
      <c r="D147" s="271"/>
      <c r="E147" s="271"/>
      <c r="F147" s="272" t="s">
        <v>250</v>
      </c>
      <c r="G147" s="273"/>
      <c r="H147" s="271"/>
      <c r="I147" s="271"/>
      <c r="J147" s="271" t="s">
        <v>251</v>
      </c>
      <c r="K147" s="268"/>
    </row>
    <row r="148" spans="2:11" ht="5.25" customHeight="1" x14ac:dyDescent="0.25">
      <c r="B148" s="277"/>
      <c r="C148" s="274"/>
      <c r="D148" s="274"/>
      <c r="E148" s="274"/>
      <c r="F148" s="274"/>
      <c r="G148" s="275"/>
      <c r="H148" s="274"/>
      <c r="I148" s="274"/>
      <c r="J148" s="274"/>
      <c r="K148" s="298"/>
    </row>
    <row r="149" spans="2:11" ht="15" customHeight="1" x14ac:dyDescent="0.25">
      <c r="B149" s="277"/>
      <c r="C149" s="302" t="s">
        <v>255</v>
      </c>
      <c r="D149" s="257"/>
      <c r="E149" s="257"/>
      <c r="F149" s="303" t="s">
        <v>252</v>
      </c>
      <c r="G149" s="257"/>
      <c r="H149" s="302" t="s">
        <v>291</v>
      </c>
      <c r="I149" s="302" t="s">
        <v>254</v>
      </c>
      <c r="J149" s="302">
        <v>120</v>
      </c>
      <c r="K149" s="298"/>
    </row>
    <row r="150" spans="2:11" ht="15" customHeight="1" x14ac:dyDescent="0.25">
      <c r="B150" s="277"/>
      <c r="C150" s="302" t="s">
        <v>300</v>
      </c>
      <c r="D150" s="257"/>
      <c r="E150" s="257"/>
      <c r="F150" s="303" t="s">
        <v>252</v>
      </c>
      <c r="G150" s="257"/>
      <c r="H150" s="302" t="s">
        <v>311</v>
      </c>
      <c r="I150" s="302" t="s">
        <v>254</v>
      </c>
      <c r="J150" s="302" t="s">
        <v>302</v>
      </c>
      <c r="K150" s="298"/>
    </row>
    <row r="151" spans="2:11" ht="15" customHeight="1" x14ac:dyDescent="0.25">
      <c r="B151" s="277"/>
      <c r="C151" s="302" t="s">
        <v>205</v>
      </c>
      <c r="D151" s="257"/>
      <c r="E151" s="257"/>
      <c r="F151" s="303" t="s">
        <v>252</v>
      </c>
      <c r="G151" s="257"/>
      <c r="H151" s="302" t="s">
        <v>312</v>
      </c>
      <c r="I151" s="302" t="s">
        <v>254</v>
      </c>
      <c r="J151" s="302" t="s">
        <v>302</v>
      </c>
      <c r="K151" s="298"/>
    </row>
    <row r="152" spans="2:11" ht="15" customHeight="1" x14ac:dyDescent="0.25">
      <c r="B152" s="277"/>
      <c r="C152" s="302" t="s">
        <v>257</v>
      </c>
      <c r="D152" s="257"/>
      <c r="E152" s="257"/>
      <c r="F152" s="303" t="s">
        <v>258</v>
      </c>
      <c r="G152" s="257"/>
      <c r="H152" s="302" t="s">
        <v>291</v>
      </c>
      <c r="I152" s="302" t="s">
        <v>254</v>
      </c>
      <c r="J152" s="302">
        <v>50</v>
      </c>
      <c r="K152" s="298"/>
    </row>
    <row r="153" spans="2:11" ht="15" customHeight="1" x14ac:dyDescent="0.25">
      <c r="B153" s="277"/>
      <c r="C153" s="302" t="s">
        <v>260</v>
      </c>
      <c r="D153" s="257"/>
      <c r="E153" s="257"/>
      <c r="F153" s="303" t="s">
        <v>252</v>
      </c>
      <c r="G153" s="257"/>
      <c r="H153" s="302" t="s">
        <v>291</v>
      </c>
      <c r="I153" s="302" t="s">
        <v>262</v>
      </c>
      <c r="J153" s="302"/>
      <c r="K153" s="298"/>
    </row>
    <row r="154" spans="2:11" ht="15" customHeight="1" x14ac:dyDescent="0.25">
      <c r="B154" s="277"/>
      <c r="C154" s="302" t="s">
        <v>271</v>
      </c>
      <c r="D154" s="257"/>
      <c r="E154" s="257"/>
      <c r="F154" s="303" t="s">
        <v>258</v>
      </c>
      <c r="G154" s="257"/>
      <c r="H154" s="302" t="s">
        <v>291</v>
      </c>
      <c r="I154" s="302" t="s">
        <v>254</v>
      </c>
      <c r="J154" s="302">
        <v>50</v>
      </c>
      <c r="K154" s="298"/>
    </row>
    <row r="155" spans="2:11" ht="15" customHeight="1" x14ac:dyDescent="0.25">
      <c r="B155" s="277"/>
      <c r="C155" s="302" t="s">
        <v>279</v>
      </c>
      <c r="D155" s="257"/>
      <c r="E155" s="257"/>
      <c r="F155" s="303" t="s">
        <v>258</v>
      </c>
      <c r="G155" s="257"/>
      <c r="H155" s="302" t="s">
        <v>291</v>
      </c>
      <c r="I155" s="302" t="s">
        <v>254</v>
      </c>
      <c r="J155" s="302">
        <v>50</v>
      </c>
      <c r="K155" s="298"/>
    </row>
    <row r="156" spans="2:11" ht="15" customHeight="1" x14ac:dyDescent="0.25">
      <c r="B156" s="277"/>
      <c r="C156" s="302" t="s">
        <v>277</v>
      </c>
      <c r="D156" s="257"/>
      <c r="E156" s="257"/>
      <c r="F156" s="303" t="s">
        <v>258</v>
      </c>
      <c r="G156" s="257"/>
      <c r="H156" s="302" t="s">
        <v>291</v>
      </c>
      <c r="I156" s="302" t="s">
        <v>254</v>
      </c>
      <c r="J156" s="302">
        <v>50</v>
      </c>
      <c r="K156" s="298"/>
    </row>
    <row r="157" spans="2:11" ht="15" customHeight="1" x14ac:dyDescent="0.25">
      <c r="B157" s="277"/>
      <c r="C157" s="302" t="s">
        <v>519</v>
      </c>
      <c r="D157" s="257"/>
      <c r="E157" s="257"/>
      <c r="F157" s="303" t="s">
        <v>252</v>
      </c>
      <c r="G157" s="257"/>
      <c r="H157" s="302" t="s">
        <v>313</v>
      </c>
      <c r="I157" s="302" t="s">
        <v>254</v>
      </c>
      <c r="J157" s="302" t="s">
        <v>314</v>
      </c>
      <c r="K157" s="298"/>
    </row>
    <row r="158" spans="2:11" ht="15" customHeight="1" x14ac:dyDescent="0.25">
      <c r="B158" s="277"/>
      <c r="C158" s="302" t="s">
        <v>315</v>
      </c>
      <c r="D158" s="257"/>
      <c r="E158" s="257"/>
      <c r="F158" s="303" t="s">
        <v>252</v>
      </c>
      <c r="G158" s="257"/>
      <c r="H158" s="302" t="s">
        <v>316</v>
      </c>
      <c r="I158" s="302" t="s">
        <v>286</v>
      </c>
      <c r="J158" s="302"/>
      <c r="K158" s="298"/>
    </row>
    <row r="159" spans="2:11" ht="15" customHeight="1" x14ac:dyDescent="0.25">
      <c r="B159" s="304"/>
      <c r="C159" s="286"/>
      <c r="D159" s="286"/>
      <c r="E159" s="286"/>
      <c r="F159" s="286"/>
      <c r="G159" s="286"/>
      <c r="H159" s="286"/>
      <c r="I159" s="286"/>
      <c r="J159" s="286"/>
      <c r="K159" s="305"/>
    </row>
    <row r="160" spans="2:11" ht="18.75" customHeight="1" x14ac:dyDescent="0.25">
      <c r="B160" s="253"/>
      <c r="C160" s="257"/>
      <c r="D160" s="257"/>
      <c r="E160" s="257"/>
      <c r="F160" s="276"/>
      <c r="G160" s="257"/>
      <c r="H160" s="257"/>
      <c r="I160" s="257"/>
      <c r="J160" s="257"/>
      <c r="K160" s="253"/>
    </row>
    <row r="161" spans="2:11" ht="18.75" customHeight="1" x14ac:dyDescent="0.25">
      <c r="B161" s="263"/>
      <c r="C161" s="263"/>
      <c r="D161" s="263"/>
      <c r="E161" s="263"/>
      <c r="F161" s="263"/>
      <c r="G161" s="263"/>
      <c r="H161" s="263"/>
      <c r="I161" s="263"/>
      <c r="J161" s="263"/>
      <c r="K161" s="263"/>
    </row>
    <row r="162" spans="2:11" ht="7.5" customHeight="1" x14ac:dyDescent="0.25">
      <c r="B162" s="244"/>
      <c r="C162" s="245"/>
      <c r="D162" s="245"/>
      <c r="E162" s="245"/>
      <c r="F162" s="245"/>
      <c r="G162" s="245"/>
      <c r="H162" s="245"/>
      <c r="I162" s="245"/>
      <c r="J162" s="245"/>
      <c r="K162" s="246"/>
    </row>
    <row r="163" spans="2:11" ht="45" customHeight="1" x14ac:dyDescent="0.25">
      <c r="B163" s="247"/>
      <c r="C163" s="366" t="s">
        <v>317</v>
      </c>
      <c r="D163" s="366"/>
      <c r="E163" s="366"/>
      <c r="F163" s="366"/>
      <c r="G163" s="366"/>
      <c r="H163" s="366"/>
      <c r="I163" s="366"/>
      <c r="J163" s="366"/>
      <c r="K163" s="248"/>
    </row>
    <row r="164" spans="2:11" ht="17.25" customHeight="1" x14ac:dyDescent="0.25">
      <c r="B164" s="247"/>
      <c r="C164" s="269" t="s">
        <v>246</v>
      </c>
      <c r="D164" s="269"/>
      <c r="E164" s="269"/>
      <c r="F164" s="269" t="s">
        <v>247</v>
      </c>
      <c r="G164" s="306"/>
      <c r="H164" s="307" t="s">
        <v>546</v>
      </c>
      <c r="I164" s="307" t="s">
        <v>422</v>
      </c>
      <c r="J164" s="269" t="s">
        <v>248</v>
      </c>
      <c r="K164" s="248"/>
    </row>
    <row r="165" spans="2:11" ht="17.25" customHeight="1" x14ac:dyDescent="0.25">
      <c r="B165" s="250"/>
      <c r="C165" s="271" t="s">
        <v>249</v>
      </c>
      <c r="D165" s="271"/>
      <c r="E165" s="271"/>
      <c r="F165" s="272" t="s">
        <v>250</v>
      </c>
      <c r="G165" s="308"/>
      <c r="H165" s="309"/>
      <c r="I165" s="309"/>
      <c r="J165" s="271" t="s">
        <v>251</v>
      </c>
      <c r="K165" s="251"/>
    </row>
    <row r="166" spans="2:11" ht="5.25" customHeight="1" x14ac:dyDescent="0.25">
      <c r="B166" s="277"/>
      <c r="C166" s="274"/>
      <c r="D166" s="274"/>
      <c r="E166" s="274"/>
      <c r="F166" s="274"/>
      <c r="G166" s="275"/>
      <c r="H166" s="274"/>
      <c r="I166" s="274"/>
      <c r="J166" s="274"/>
      <c r="K166" s="298"/>
    </row>
    <row r="167" spans="2:11" ht="15" customHeight="1" x14ac:dyDescent="0.25">
      <c r="B167" s="277"/>
      <c r="C167" s="257" t="s">
        <v>255</v>
      </c>
      <c r="D167" s="257"/>
      <c r="E167" s="257"/>
      <c r="F167" s="276" t="s">
        <v>252</v>
      </c>
      <c r="G167" s="257"/>
      <c r="H167" s="257" t="s">
        <v>291</v>
      </c>
      <c r="I167" s="257" t="s">
        <v>254</v>
      </c>
      <c r="J167" s="257">
        <v>120</v>
      </c>
      <c r="K167" s="298"/>
    </row>
    <row r="168" spans="2:11" ht="15" customHeight="1" x14ac:dyDescent="0.25">
      <c r="B168" s="277"/>
      <c r="C168" s="257" t="s">
        <v>300</v>
      </c>
      <c r="D168" s="257"/>
      <c r="E168" s="257"/>
      <c r="F168" s="276" t="s">
        <v>252</v>
      </c>
      <c r="G168" s="257"/>
      <c r="H168" s="257" t="s">
        <v>301</v>
      </c>
      <c r="I168" s="257" t="s">
        <v>254</v>
      </c>
      <c r="J168" s="257" t="s">
        <v>302</v>
      </c>
      <c r="K168" s="298"/>
    </row>
    <row r="169" spans="2:11" ht="15" customHeight="1" x14ac:dyDescent="0.25">
      <c r="B169" s="277"/>
      <c r="C169" s="257" t="s">
        <v>205</v>
      </c>
      <c r="D169" s="257"/>
      <c r="E169" s="257"/>
      <c r="F169" s="276" t="s">
        <v>252</v>
      </c>
      <c r="G169" s="257"/>
      <c r="H169" s="257" t="s">
        <v>318</v>
      </c>
      <c r="I169" s="257" t="s">
        <v>254</v>
      </c>
      <c r="J169" s="257" t="s">
        <v>302</v>
      </c>
      <c r="K169" s="298"/>
    </row>
    <row r="170" spans="2:11" ht="15" customHeight="1" x14ac:dyDescent="0.25">
      <c r="B170" s="277"/>
      <c r="C170" s="257" t="s">
        <v>257</v>
      </c>
      <c r="D170" s="257"/>
      <c r="E170" s="257"/>
      <c r="F170" s="276" t="s">
        <v>258</v>
      </c>
      <c r="G170" s="257"/>
      <c r="H170" s="257" t="s">
        <v>318</v>
      </c>
      <c r="I170" s="257" t="s">
        <v>254</v>
      </c>
      <c r="J170" s="257">
        <v>50</v>
      </c>
      <c r="K170" s="298"/>
    </row>
    <row r="171" spans="2:11" ht="15" customHeight="1" x14ac:dyDescent="0.25">
      <c r="B171" s="277"/>
      <c r="C171" s="257" t="s">
        <v>260</v>
      </c>
      <c r="D171" s="257"/>
      <c r="E171" s="257"/>
      <c r="F171" s="276" t="s">
        <v>252</v>
      </c>
      <c r="G171" s="257"/>
      <c r="H171" s="257" t="s">
        <v>318</v>
      </c>
      <c r="I171" s="257" t="s">
        <v>262</v>
      </c>
      <c r="J171" s="257"/>
      <c r="K171" s="298"/>
    </row>
    <row r="172" spans="2:11" ht="15" customHeight="1" x14ac:dyDescent="0.25">
      <c r="B172" s="277"/>
      <c r="C172" s="257" t="s">
        <v>271</v>
      </c>
      <c r="D172" s="257"/>
      <c r="E172" s="257"/>
      <c r="F172" s="276" t="s">
        <v>258</v>
      </c>
      <c r="G172" s="257"/>
      <c r="H172" s="257" t="s">
        <v>318</v>
      </c>
      <c r="I172" s="257" t="s">
        <v>254</v>
      </c>
      <c r="J172" s="257">
        <v>50</v>
      </c>
      <c r="K172" s="298"/>
    </row>
    <row r="173" spans="2:11" ht="15" customHeight="1" x14ac:dyDescent="0.25">
      <c r="B173" s="277"/>
      <c r="C173" s="257" t="s">
        <v>279</v>
      </c>
      <c r="D173" s="257"/>
      <c r="E173" s="257"/>
      <c r="F173" s="276" t="s">
        <v>258</v>
      </c>
      <c r="G173" s="257"/>
      <c r="H173" s="257" t="s">
        <v>318</v>
      </c>
      <c r="I173" s="257" t="s">
        <v>254</v>
      </c>
      <c r="J173" s="257">
        <v>50</v>
      </c>
      <c r="K173" s="298"/>
    </row>
    <row r="174" spans="2:11" ht="15" customHeight="1" x14ac:dyDescent="0.25">
      <c r="B174" s="277"/>
      <c r="C174" s="257" t="s">
        <v>277</v>
      </c>
      <c r="D174" s="257"/>
      <c r="E174" s="257"/>
      <c r="F174" s="276" t="s">
        <v>258</v>
      </c>
      <c r="G174" s="257"/>
      <c r="H174" s="257" t="s">
        <v>318</v>
      </c>
      <c r="I174" s="257" t="s">
        <v>254</v>
      </c>
      <c r="J174" s="257">
        <v>50</v>
      </c>
      <c r="K174" s="298"/>
    </row>
    <row r="175" spans="2:11" ht="15" customHeight="1" x14ac:dyDescent="0.25">
      <c r="B175" s="277"/>
      <c r="C175" s="257" t="s">
        <v>545</v>
      </c>
      <c r="D175" s="257"/>
      <c r="E175" s="257"/>
      <c r="F175" s="276" t="s">
        <v>252</v>
      </c>
      <c r="G175" s="257"/>
      <c r="H175" s="257" t="s">
        <v>319</v>
      </c>
      <c r="I175" s="257" t="s">
        <v>320</v>
      </c>
      <c r="J175" s="257"/>
      <c r="K175" s="298"/>
    </row>
    <row r="176" spans="2:11" ht="15" customHeight="1" x14ac:dyDescent="0.25">
      <c r="B176" s="277"/>
      <c r="C176" s="257" t="s">
        <v>422</v>
      </c>
      <c r="D176" s="257"/>
      <c r="E176" s="257"/>
      <c r="F176" s="276" t="s">
        <v>252</v>
      </c>
      <c r="G176" s="257"/>
      <c r="H176" s="257" t="s">
        <v>321</v>
      </c>
      <c r="I176" s="257" t="s">
        <v>322</v>
      </c>
      <c r="J176" s="257">
        <v>1</v>
      </c>
      <c r="K176" s="298"/>
    </row>
    <row r="177" spans="2:11" ht="15" customHeight="1" x14ac:dyDescent="0.25">
      <c r="B177" s="277"/>
      <c r="C177" s="257" t="s">
        <v>418</v>
      </c>
      <c r="D177" s="257"/>
      <c r="E177" s="257"/>
      <c r="F177" s="276" t="s">
        <v>252</v>
      </c>
      <c r="G177" s="257"/>
      <c r="H177" s="257" t="s">
        <v>323</v>
      </c>
      <c r="I177" s="257" t="s">
        <v>254</v>
      </c>
      <c r="J177" s="257">
        <v>20</v>
      </c>
      <c r="K177" s="298"/>
    </row>
    <row r="178" spans="2:11" ht="15" customHeight="1" x14ac:dyDescent="0.25">
      <c r="B178" s="277"/>
      <c r="C178" s="257" t="s">
        <v>546</v>
      </c>
      <c r="D178" s="257"/>
      <c r="E178" s="257"/>
      <c r="F178" s="276" t="s">
        <v>252</v>
      </c>
      <c r="G178" s="257"/>
      <c r="H178" s="257" t="s">
        <v>324</v>
      </c>
      <c r="I178" s="257" t="s">
        <v>254</v>
      </c>
      <c r="J178" s="257">
        <v>255</v>
      </c>
      <c r="K178" s="298"/>
    </row>
    <row r="179" spans="2:11" ht="15" customHeight="1" x14ac:dyDescent="0.25">
      <c r="B179" s="277"/>
      <c r="C179" s="257" t="s">
        <v>547</v>
      </c>
      <c r="D179" s="257"/>
      <c r="E179" s="257"/>
      <c r="F179" s="276" t="s">
        <v>252</v>
      </c>
      <c r="G179" s="257"/>
      <c r="H179" s="257" t="s">
        <v>217</v>
      </c>
      <c r="I179" s="257" t="s">
        <v>254</v>
      </c>
      <c r="J179" s="257">
        <v>10</v>
      </c>
      <c r="K179" s="298"/>
    </row>
    <row r="180" spans="2:11" ht="15" customHeight="1" x14ac:dyDescent="0.25">
      <c r="B180" s="277"/>
      <c r="C180" s="257" t="s">
        <v>548</v>
      </c>
      <c r="D180" s="257"/>
      <c r="E180" s="257"/>
      <c r="F180" s="276" t="s">
        <v>252</v>
      </c>
      <c r="G180" s="257"/>
      <c r="H180" s="257" t="s">
        <v>325</v>
      </c>
      <c r="I180" s="257" t="s">
        <v>286</v>
      </c>
      <c r="J180" s="257"/>
      <c r="K180" s="298"/>
    </row>
    <row r="181" spans="2:11" ht="15" customHeight="1" x14ac:dyDescent="0.25">
      <c r="B181" s="277"/>
      <c r="C181" s="257" t="s">
        <v>326</v>
      </c>
      <c r="D181" s="257"/>
      <c r="E181" s="257"/>
      <c r="F181" s="276" t="s">
        <v>252</v>
      </c>
      <c r="G181" s="257"/>
      <c r="H181" s="257" t="s">
        <v>327</v>
      </c>
      <c r="I181" s="257" t="s">
        <v>286</v>
      </c>
      <c r="J181" s="257"/>
      <c r="K181" s="298"/>
    </row>
    <row r="182" spans="2:11" ht="15" customHeight="1" x14ac:dyDescent="0.25">
      <c r="B182" s="277"/>
      <c r="C182" s="257" t="s">
        <v>315</v>
      </c>
      <c r="D182" s="257"/>
      <c r="E182" s="257"/>
      <c r="F182" s="276" t="s">
        <v>252</v>
      </c>
      <c r="G182" s="257"/>
      <c r="H182" s="257" t="s">
        <v>328</v>
      </c>
      <c r="I182" s="257" t="s">
        <v>286</v>
      </c>
      <c r="J182" s="257"/>
      <c r="K182" s="298"/>
    </row>
    <row r="183" spans="2:11" ht="15" customHeight="1" x14ac:dyDescent="0.25">
      <c r="B183" s="277"/>
      <c r="C183" s="257" t="s">
        <v>550</v>
      </c>
      <c r="D183" s="257"/>
      <c r="E183" s="257"/>
      <c r="F183" s="276" t="s">
        <v>258</v>
      </c>
      <c r="G183" s="257"/>
      <c r="H183" s="257" t="s">
        <v>329</v>
      </c>
      <c r="I183" s="257" t="s">
        <v>254</v>
      </c>
      <c r="J183" s="257">
        <v>50</v>
      </c>
      <c r="K183" s="298"/>
    </row>
    <row r="184" spans="2:11" ht="15" customHeight="1" x14ac:dyDescent="0.25">
      <c r="B184" s="277"/>
      <c r="C184" s="257" t="s">
        <v>330</v>
      </c>
      <c r="D184" s="257"/>
      <c r="E184" s="257"/>
      <c r="F184" s="276" t="s">
        <v>258</v>
      </c>
      <c r="G184" s="257"/>
      <c r="H184" s="257" t="s">
        <v>331</v>
      </c>
      <c r="I184" s="257" t="s">
        <v>332</v>
      </c>
      <c r="J184" s="257"/>
      <c r="K184" s="298"/>
    </row>
    <row r="185" spans="2:11" ht="15" customHeight="1" x14ac:dyDescent="0.25">
      <c r="B185" s="277"/>
      <c r="C185" s="257" t="s">
        <v>333</v>
      </c>
      <c r="D185" s="257"/>
      <c r="E185" s="257"/>
      <c r="F185" s="276" t="s">
        <v>258</v>
      </c>
      <c r="G185" s="257"/>
      <c r="H185" s="257" t="s">
        <v>334</v>
      </c>
      <c r="I185" s="257" t="s">
        <v>332</v>
      </c>
      <c r="J185" s="257"/>
      <c r="K185" s="298"/>
    </row>
    <row r="186" spans="2:11" ht="15" customHeight="1" x14ac:dyDescent="0.25">
      <c r="B186" s="277"/>
      <c r="C186" s="257" t="s">
        <v>335</v>
      </c>
      <c r="D186" s="257"/>
      <c r="E186" s="257"/>
      <c r="F186" s="276" t="s">
        <v>258</v>
      </c>
      <c r="G186" s="257"/>
      <c r="H186" s="257" t="s">
        <v>336</v>
      </c>
      <c r="I186" s="257" t="s">
        <v>332</v>
      </c>
      <c r="J186" s="257"/>
      <c r="K186" s="298"/>
    </row>
    <row r="187" spans="2:11" ht="15" customHeight="1" x14ac:dyDescent="0.25">
      <c r="B187" s="277"/>
      <c r="C187" s="310" t="s">
        <v>337</v>
      </c>
      <c r="D187" s="257"/>
      <c r="E187" s="257"/>
      <c r="F187" s="276" t="s">
        <v>258</v>
      </c>
      <c r="G187" s="257"/>
      <c r="H187" s="257" t="s">
        <v>338</v>
      </c>
      <c r="I187" s="257" t="s">
        <v>339</v>
      </c>
      <c r="J187" s="311" t="s">
        <v>340</v>
      </c>
      <c r="K187" s="298"/>
    </row>
    <row r="188" spans="2:11" ht="15" customHeight="1" x14ac:dyDescent="0.25">
      <c r="B188" s="304"/>
      <c r="C188" s="312"/>
      <c r="D188" s="286"/>
      <c r="E188" s="286"/>
      <c r="F188" s="286"/>
      <c r="G188" s="286"/>
      <c r="H188" s="286"/>
      <c r="I188" s="286"/>
      <c r="J188" s="286"/>
      <c r="K188" s="305"/>
    </row>
    <row r="189" spans="2:11" ht="18.75" customHeight="1" x14ac:dyDescent="0.25">
      <c r="B189" s="313"/>
      <c r="C189" s="314"/>
      <c r="D189" s="314"/>
      <c r="E189" s="314"/>
      <c r="F189" s="315"/>
      <c r="G189" s="257"/>
      <c r="H189" s="257"/>
      <c r="I189" s="257"/>
      <c r="J189" s="257"/>
      <c r="K189" s="253"/>
    </row>
    <row r="190" spans="2:11" ht="18.75" customHeight="1" x14ac:dyDescent="0.25">
      <c r="B190" s="253"/>
      <c r="C190" s="257"/>
      <c r="D190" s="257"/>
      <c r="E190" s="257"/>
      <c r="F190" s="276"/>
      <c r="G190" s="257"/>
      <c r="H190" s="257"/>
      <c r="I190" s="257"/>
      <c r="J190" s="257"/>
      <c r="K190" s="253"/>
    </row>
    <row r="191" spans="2:11" ht="18.75" customHeight="1" x14ac:dyDescent="0.25">
      <c r="B191" s="263"/>
      <c r="C191" s="263"/>
      <c r="D191" s="263"/>
      <c r="E191" s="263"/>
      <c r="F191" s="263"/>
      <c r="G191" s="263"/>
      <c r="H191" s="263"/>
      <c r="I191" s="263"/>
      <c r="J191" s="263"/>
      <c r="K191" s="263"/>
    </row>
    <row r="192" spans="2:11" x14ac:dyDescent="0.25">
      <c r="B192" s="244"/>
      <c r="C192" s="245"/>
      <c r="D192" s="245"/>
      <c r="E192" s="245"/>
      <c r="F192" s="245"/>
      <c r="G192" s="245"/>
      <c r="H192" s="245"/>
      <c r="I192" s="245"/>
      <c r="J192" s="245"/>
      <c r="K192" s="246"/>
    </row>
    <row r="193" spans="2:11" ht="21" x14ac:dyDescent="0.25">
      <c r="B193" s="247"/>
      <c r="C193" s="366" t="s">
        <v>341</v>
      </c>
      <c r="D193" s="366"/>
      <c r="E193" s="366"/>
      <c r="F193" s="366"/>
      <c r="G193" s="366"/>
      <c r="H193" s="366"/>
      <c r="I193" s="366"/>
      <c r="J193" s="366"/>
      <c r="K193" s="248"/>
    </row>
    <row r="194" spans="2:11" ht="25.5" customHeight="1" x14ac:dyDescent="0.3">
      <c r="B194" s="247"/>
      <c r="C194" s="316" t="s">
        <v>342</v>
      </c>
      <c r="D194" s="316"/>
      <c r="E194" s="316"/>
      <c r="F194" s="316" t="s">
        <v>343</v>
      </c>
      <c r="G194" s="317"/>
      <c r="H194" s="371" t="s">
        <v>344</v>
      </c>
      <c r="I194" s="371"/>
      <c r="J194" s="371"/>
      <c r="K194" s="248"/>
    </row>
    <row r="195" spans="2:11" ht="5.25" customHeight="1" x14ac:dyDescent="0.25">
      <c r="B195" s="277"/>
      <c r="C195" s="274"/>
      <c r="D195" s="274"/>
      <c r="E195" s="274"/>
      <c r="F195" s="274"/>
      <c r="G195" s="257"/>
      <c r="H195" s="274"/>
      <c r="I195" s="274"/>
      <c r="J195" s="274"/>
      <c r="K195" s="298"/>
    </row>
    <row r="196" spans="2:11" ht="15" customHeight="1" x14ac:dyDescent="0.25">
      <c r="B196" s="277"/>
      <c r="C196" s="257" t="s">
        <v>345</v>
      </c>
      <c r="D196" s="257"/>
      <c r="E196" s="257"/>
      <c r="F196" s="276" t="s">
        <v>408</v>
      </c>
      <c r="G196" s="257"/>
      <c r="H196" s="370" t="s">
        <v>346</v>
      </c>
      <c r="I196" s="370"/>
      <c r="J196" s="370"/>
      <c r="K196" s="298"/>
    </row>
    <row r="197" spans="2:11" ht="15" customHeight="1" x14ac:dyDescent="0.25">
      <c r="B197" s="277"/>
      <c r="C197" s="283"/>
      <c r="D197" s="257"/>
      <c r="E197" s="257"/>
      <c r="F197" s="276" t="s">
        <v>409</v>
      </c>
      <c r="G197" s="257"/>
      <c r="H197" s="370" t="s">
        <v>347</v>
      </c>
      <c r="I197" s="370"/>
      <c r="J197" s="370"/>
      <c r="K197" s="298"/>
    </row>
    <row r="198" spans="2:11" ht="15" customHeight="1" x14ac:dyDescent="0.25">
      <c r="B198" s="277"/>
      <c r="C198" s="283"/>
      <c r="D198" s="257"/>
      <c r="E198" s="257"/>
      <c r="F198" s="276" t="s">
        <v>412</v>
      </c>
      <c r="G198" s="257"/>
      <c r="H198" s="370" t="s">
        <v>348</v>
      </c>
      <c r="I198" s="370"/>
      <c r="J198" s="370"/>
      <c r="K198" s="298"/>
    </row>
    <row r="199" spans="2:11" ht="15" customHeight="1" x14ac:dyDescent="0.25">
      <c r="B199" s="277"/>
      <c r="C199" s="257"/>
      <c r="D199" s="257"/>
      <c r="E199" s="257"/>
      <c r="F199" s="276" t="s">
        <v>410</v>
      </c>
      <c r="G199" s="257"/>
      <c r="H199" s="370" t="s">
        <v>349</v>
      </c>
      <c r="I199" s="370"/>
      <c r="J199" s="370"/>
      <c r="K199" s="298"/>
    </row>
    <row r="200" spans="2:11" ht="15" customHeight="1" x14ac:dyDescent="0.25">
      <c r="B200" s="277"/>
      <c r="C200" s="257"/>
      <c r="D200" s="257"/>
      <c r="E200" s="257"/>
      <c r="F200" s="276" t="s">
        <v>411</v>
      </c>
      <c r="G200" s="257"/>
      <c r="H200" s="370" t="s">
        <v>350</v>
      </c>
      <c r="I200" s="370"/>
      <c r="J200" s="370"/>
      <c r="K200" s="298"/>
    </row>
    <row r="201" spans="2:11" ht="15" customHeight="1" x14ac:dyDescent="0.25">
      <c r="B201" s="277"/>
      <c r="C201" s="257"/>
      <c r="D201" s="257"/>
      <c r="E201" s="257"/>
      <c r="F201" s="276"/>
      <c r="G201" s="257"/>
      <c r="H201" s="257"/>
      <c r="I201" s="257"/>
      <c r="J201" s="257"/>
      <c r="K201" s="298"/>
    </row>
    <row r="202" spans="2:11" ht="15" customHeight="1" x14ac:dyDescent="0.25">
      <c r="B202" s="277"/>
      <c r="C202" s="257" t="s">
        <v>298</v>
      </c>
      <c r="D202" s="257"/>
      <c r="E202" s="257"/>
      <c r="F202" s="276" t="s">
        <v>443</v>
      </c>
      <c r="G202" s="257"/>
      <c r="H202" s="370" t="s">
        <v>351</v>
      </c>
      <c r="I202" s="370"/>
      <c r="J202" s="370"/>
      <c r="K202" s="298"/>
    </row>
    <row r="203" spans="2:11" ht="15" customHeight="1" x14ac:dyDescent="0.25">
      <c r="B203" s="277"/>
      <c r="C203" s="283"/>
      <c r="D203" s="257"/>
      <c r="E203" s="257"/>
      <c r="F203" s="276" t="s">
        <v>200</v>
      </c>
      <c r="G203" s="257"/>
      <c r="H203" s="370" t="s">
        <v>201</v>
      </c>
      <c r="I203" s="370"/>
      <c r="J203" s="370"/>
      <c r="K203" s="298"/>
    </row>
    <row r="204" spans="2:11" ht="15" customHeight="1" x14ac:dyDescent="0.25">
      <c r="B204" s="277"/>
      <c r="C204" s="257"/>
      <c r="D204" s="257"/>
      <c r="E204" s="257"/>
      <c r="F204" s="276" t="s">
        <v>198</v>
      </c>
      <c r="G204" s="257"/>
      <c r="H204" s="370" t="s">
        <v>352</v>
      </c>
      <c r="I204" s="370"/>
      <c r="J204" s="370"/>
      <c r="K204" s="298"/>
    </row>
    <row r="205" spans="2:11" ht="15" customHeight="1" x14ac:dyDescent="0.25">
      <c r="B205" s="318"/>
      <c r="C205" s="283"/>
      <c r="D205" s="283"/>
      <c r="E205" s="283"/>
      <c r="F205" s="276" t="s">
        <v>202</v>
      </c>
      <c r="G205" s="262"/>
      <c r="H205" s="372" t="s">
        <v>447</v>
      </c>
      <c r="I205" s="372"/>
      <c r="J205" s="372"/>
      <c r="K205" s="319"/>
    </row>
    <row r="206" spans="2:11" ht="15" customHeight="1" x14ac:dyDescent="0.25">
      <c r="B206" s="318"/>
      <c r="C206" s="283"/>
      <c r="D206" s="283"/>
      <c r="E206" s="283"/>
      <c r="F206" s="276" t="s">
        <v>203</v>
      </c>
      <c r="G206" s="262"/>
      <c r="H206" s="372" t="s">
        <v>353</v>
      </c>
      <c r="I206" s="372"/>
      <c r="J206" s="372"/>
      <c r="K206" s="319"/>
    </row>
    <row r="207" spans="2:11" ht="15" customHeight="1" x14ac:dyDescent="0.25">
      <c r="B207" s="318"/>
      <c r="C207" s="283"/>
      <c r="D207" s="283"/>
      <c r="E207" s="283"/>
      <c r="F207" s="320"/>
      <c r="G207" s="262"/>
      <c r="H207" s="321"/>
      <c r="I207" s="321"/>
      <c r="J207" s="321"/>
      <c r="K207" s="319"/>
    </row>
    <row r="208" spans="2:11" ht="15" customHeight="1" x14ac:dyDescent="0.25">
      <c r="B208" s="318"/>
      <c r="C208" s="257" t="s">
        <v>322</v>
      </c>
      <c r="D208" s="283"/>
      <c r="E208" s="283"/>
      <c r="F208" s="276">
        <v>1</v>
      </c>
      <c r="G208" s="262"/>
      <c r="H208" s="372" t="s">
        <v>354</v>
      </c>
      <c r="I208" s="372"/>
      <c r="J208" s="372"/>
      <c r="K208" s="319"/>
    </row>
    <row r="209" spans="2:11" ht="15" customHeight="1" x14ac:dyDescent="0.25">
      <c r="B209" s="318"/>
      <c r="C209" s="283"/>
      <c r="D209" s="283"/>
      <c r="E209" s="283"/>
      <c r="F209" s="276">
        <v>2</v>
      </c>
      <c r="G209" s="262"/>
      <c r="H209" s="372" t="s">
        <v>355</v>
      </c>
      <c r="I209" s="372"/>
      <c r="J209" s="372"/>
      <c r="K209" s="319"/>
    </row>
    <row r="210" spans="2:11" ht="15" customHeight="1" x14ac:dyDescent="0.25">
      <c r="B210" s="318"/>
      <c r="C210" s="283"/>
      <c r="D210" s="283"/>
      <c r="E210" s="283"/>
      <c r="F210" s="276">
        <v>3</v>
      </c>
      <c r="G210" s="262"/>
      <c r="H210" s="372" t="s">
        <v>356</v>
      </c>
      <c r="I210" s="372"/>
      <c r="J210" s="372"/>
      <c r="K210" s="319"/>
    </row>
    <row r="211" spans="2:11" ht="15" customHeight="1" x14ac:dyDescent="0.25">
      <c r="B211" s="318"/>
      <c r="C211" s="283"/>
      <c r="D211" s="283"/>
      <c r="E211" s="283"/>
      <c r="F211" s="276">
        <v>4</v>
      </c>
      <c r="G211" s="262"/>
      <c r="H211" s="372" t="s">
        <v>357</v>
      </c>
      <c r="I211" s="372"/>
      <c r="J211" s="372"/>
      <c r="K211" s="319"/>
    </row>
    <row r="212" spans="2:11" ht="12.75" customHeight="1" x14ac:dyDescent="0.25">
      <c r="B212" s="322"/>
      <c r="C212" s="323"/>
      <c r="D212" s="323"/>
      <c r="E212" s="323"/>
      <c r="F212" s="323"/>
      <c r="G212" s="323"/>
      <c r="H212" s="323"/>
      <c r="I212" s="323"/>
      <c r="J212" s="323"/>
      <c r="K212" s="324"/>
    </row>
  </sheetData>
  <mergeCells count="77">
    <mergeCell ref="H210:J210"/>
    <mergeCell ref="H211:J211"/>
    <mergeCell ref="H209:J209"/>
    <mergeCell ref="H206:J206"/>
    <mergeCell ref="H204:J204"/>
    <mergeCell ref="H199:J199"/>
    <mergeCell ref="H197:J197"/>
    <mergeCell ref="H208:J208"/>
    <mergeCell ref="H205:J205"/>
    <mergeCell ref="H203:J203"/>
    <mergeCell ref="H202:J202"/>
    <mergeCell ref="H200:J200"/>
    <mergeCell ref="H198:J198"/>
    <mergeCell ref="C100:J100"/>
    <mergeCell ref="D67:J67"/>
    <mergeCell ref="D68:J68"/>
    <mergeCell ref="C73:J73"/>
    <mergeCell ref="H196:J196"/>
    <mergeCell ref="H194:J194"/>
    <mergeCell ref="C163:J163"/>
    <mergeCell ref="C120:J120"/>
    <mergeCell ref="C145:J145"/>
    <mergeCell ref="C193:J193"/>
    <mergeCell ref="D63:J63"/>
    <mergeCell ref="D61:J61"/>
    <mergeCell ref="D59:J59"/>
    <mergeCell ref="D64:J64"/>
    <mergeCell ref="D66:J66"/>
    <mergeCell ref="D65:J65"/>
    <mergeCell ref="C53:J53"/>
    <mergeCell ref="C55:J55"/>
    <mergeCell ref="D56:J56"/>
    <mergeCell ref="D57:J57"/>
    <mergeCell ref="D58:J58"/>
    <mergeCell ref="D60:J60"/>
    <mergeCell ref="G43:J43"/>
    <mergeCell ref="D45:J45"/>
    <mergeCell ref="E46:J46"/>
    <mergeCell ref="D49:J49"/>
    <mergeCell ref="C52:J52"/>
    <mergeCell ref="E48:J48"/>
    <mergeCell ref="G36:J36"/>
    <mergeCell ref="G37:J37"/>
    <mergeCell ref="D29:J29"/>
    <mergeCell ref="D31:J31"/>
    <mergeCell ref="C50:J50"/>
    <mergeCell ref="G38:J38"/>
    <mergeCell ref="G39:J39"/>
    <mergeCell ref="G40:J40"/>
    <mergeCell ref="G41:J41"/>
    <mergeCell ref="G42:J42"/>
    <mergeCell ref="C23:J23"/>
    <mergeCell ref="D25:J25"/>
    <mergeCell ref="D26:J26"/>
    <mergeCell ref="D28:J28"/>
    <mergeCell ref="C24:J24"/>
    <mergeCell ref="E47:J47"/>
    <mergeCell ref="D33:J33"/>
    <mergeCell ref="G34:J34"/>
    <mergeCell ref="G35:J35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honeticPr fontId="53" type="noConversion"/>
  <pageMargins left="0.59055118110236227" right="0.59055118110236227" top="0.59055118110236227" bottom="0.59055118110236227" header="0" footer="0"/>
  <pageSetup paperSize="9" scale="77" orientation="portrait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d8uE/Y4K0TUd85lP6XAA6UKOKb8=</ds:DigestValue>
    </ds:Reference>
  </ds:SignedInfo>
  <ds:SignatureValue>EJ68Cfnp/gqaMBKqz7GPWIn9pB9JqpYXYwvVZBgM0CwQ8YzzpWKFQZfz5cNjN0DV0smCT0VHBM7yCmT2K5H1Dsdp8Edf0ovMAzdt/E4w2b8PbXmmJXZ3w972ZfWu+qrSdMHUy29ueNRyMt4ErjPaqMxXdbkRYhwPgj6T7/aOdktQpKTgOS6bbTcsqNCWj7jeWKxOyaJ2xtrMcHVIAjdey7HIk2nanG9o8oMj226kBlRZO0XctBZn++PMdD1b+w7LDpcsBq8DbJtgQm3g9Fx2zcSCK8/hK4+9p4CI3ALXFmpRgIqaI4iUfBnkx9SF/cxi1pKrwws1fGK+EBHxjVXd6Q==</ds:SignatureValue>
  <ds:KeyInfo>
    <ds:KeyValue>
      <ds:RSAKeyValue>
        <ds:Modulus>qFdy0pJbuao7OQCxwhzuRzWkpw7axZ9eWSDeZr03maXhJ8ZS28AXNLGKzwTCDXzeSI/M7oxFdbdlCu1V42IfuO0Btyuuh28Nl4RwoA6kdjXc6nTltpKxAvxFkIL/f8o2y9fDCR/fAewCEX/3WAtnU3Yz8uCABLOAPAbxdn363up+pfuJqDls7aVhwS7403YzV9vpCsEoP8SsU+3Enq+EtTyqhYgJYE2o6adTi3ttqfL37jAvbfSObiXK1RKP7ekH8xm5tB6a6YBCGE+w0Pkl+bUfFpn6ZINqikRbCgtplBTSfuBNm3etGHCJREArQPR8a8KtoxjY1SCMfYvGxgmJJw==</ds:Modulus>
        <ds:Exponent>AQAB</ds:Exponent>
      </ds:RSAKeyValue>
    </ds:KeyValue>
    <ds:X509Data>
      <ds:X509Certificate>MIIHMjCCBhqgAwIBAgIDHMgeMA0GCSqGSIb3DQEBCwUAMF8xCzAJBgNVBAYTAkNaMSwwKgYDVQQKDCPEjGVza8OhIHBvxaF0YSwgcy5wLiBbScSMIDQ3MTE0OTgzXTEiMCAGA1UEAxMZUG9zdFNpZ251bSBRdWFsaWZpZWQgQ0EgMjAeFw0xNTExMTIwNzMyMzJaFw0xNjExMTEwNzMyMzJaMIIBCDELMAkGA1UEBhMCQ1oxRzBFBgNVBAoMPkFybcOhZG7DrSBTZXJ2aXNuw60sIHDFmcOtc3DEm3Zrb3bDoSBvcmdhbml6YWNlIFtJxIwgNjA0NjA1ODBdMTgwNgYDVQQLDC9Bcm3DoWRuw60gU2VydmlzbsOtLCBwxZnDrXNwxJt2a292w6Egb3JnYW5pemFjZTEQMA4GA1UECxMHUEVSMTY0NDEeMBwGA1UEAwwVQmMuIE1hcmvDqXRhIEJ1cmRvdsOhMRAwDgYDVQQFEwdQNTIwMTk5MTIwMAYDVQQMDClSZWZlcmVudCBha3ZpemnEjW7DrWhvIG9kZMSbbGVuw60gLSBQcmFoYTCCASIwDQYJKoZIhvcNAQEBBQADggEPADCCAQoCggEBAKhXctKSW7mqOzkAscIc7kc1pKcO2sWfXlkg3ma9N5ml4SfGUtvAFzSxis8Ewg183kiPzO6MRXW3ZQrtVeNiH7jtAbcrrodvDZeEcKAOpHY13Op05baSsQL8RZCC/3/KNsvXwwkf3wHsAhF/91gLZ1N2M/LggASzgDwG8XZ9+t7qfqX7iag5bO2lYcEu+NN2M1fb6QrBKD/ErFPtxJ6vhLU8qoWICWBNqOmnU4t7bany9+4wL230jm4lytUSj+3pB/MZubQemumAQhhPsND5Jfm1HxaZ+mSDaopEWwoLaZQU0n7gTZt3rRhwiURAK0D0fGvCraMY2NUgjH2LxsYJiScCAwEAAaOCA0owggNGMEkGA1UdEQRCMECBGG1hcmtldGEuYnVyZG92YUBhcy1wby5jeqAZBgkrBgEEAdwZAgGgDBMKMTg5MzkyODExM6AJBgNVBA2gAhMAMIIBDgYDVR0gBIIBBTCCAQEwgf4GCWeBBgEEAQeCLD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RQ1XFjAuofBLbA29rerfUxvTsEpjANBgkqhkiG9w0BAQsFAAOCAQEAaBdMKWhd3HGyOFJPfACJ4oGCGjWNDFdnl7ui6FjFzfZfYVFKkp4T6drqXxcg1M7rSeYHUNTtWgFu1Gh1Wtfe4xkjBBe45Uw67jeZde7eaNIgKd/HbUa2J5nTgWAtxeyPIVH20r8mBcR7leEyr8MjLdGHDY7shmkBSSVynrWIhD2URWuZtClFwLjGMvL2FSBHWg6SmpaxarRS+rrzr11ttVE7EzAwEYUtbuccLMQjHk3b6g7xFAzxhxQGeIJEg9lhLCwictvxgZMpbIOrQEhz0K9mYjz8XyypR8/HQrOzPFlXzEfeftrhFK2reTozDoK9nJvfe8v236urqNdKHyXHKw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tSTWA4mslFZs44p9elKlG1M8lmE=</ds:DigestValue>
      </ds:Reference>
      <ds:Reference URI="/xl/workbook.xml?ContentType=application/vnd.openxmlformats-officedocument.spreadsheetml.sheet.main+xml">
        <ds:DigestMethod Algorithm="http://www.w3.org/2000/09/xmldsig#sha1"/>
        <ds:DigestValue>H8ZHiXB4pUx6TvzyUO9uh0/6IZk=</ds:DigestValue>
      </ds:Reference>
      <ds:Reference URI="/xl/calcChain.xml?ContentType=application/vnd.openxmlformats-officedocument.spreadsheetml.calcChain+xml">
        <ds:DigestMethod Algorithm="http://www.w3.org/2000/09/xmldsig#sha1"/>
        <ds:DigestValue>JGLczMCNfWKAvQpni/lLkMEXjKE=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89kXORfj3Sjd5BOuuprm1d8EAhA=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2NSF3gnKjIyMv3VVrQW5J3pCQOY=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h8q+Hp+fj12mDOioHz+ApnRn87M=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88G69IB0phSsoWiJKCWPYjqxfSg=</ds:DigestValue>
      </ds:Reference>
      <ds:Reference URI="/xl/styles.xml?ContentType=application/vnd.openxmlformats-officedocument.spreadsheetml.styles+xml">
        <ds:DigestMethod Algorithm="http://www.w3.org/2000/09/xmldsig#sha1"/>
        <ds:DigestValue>JN8cEAdfHcGcMI68Nr1ym9qOC8g=</ds:DigestValue>
      </ds:Reference>
      <ds:Reference URI="/xl/theme/theme1.xml?ContentType=application/vnd.openxmlformats-officedocument.theme+xml">
        <ds:DigestMethod Algorithm="http://www.w3.org/2000/09/xmldsig#sha1"/>
        <ds:DigestValue>Ms7M3qwbsktIMM38kvv/SFMD1hg=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YqtaWuUTsGkG5nPoZ1mfs0tg1VE=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705axOs5Ux0taJCfmVP+JzLUhF8=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705axOs5Ux0taJCfmVP+JzLUhF8=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Rk4biJrb7cUFDVEhygk86nGEALU=</ds:DigestValue>
      </ds:Reference>
      <ds:Reference URI="/xl/drawings/drawing1.xml?ContentType=application/vnd.openxmlformats-officedocument.drawing+xml">
        <ds:DigestMethod Algorithm="http://www.w3.org/2000/09/xmldsig#sha1"/>
        <ds:DigestValue>G7nYbhYJivtasnIxx9DRvKAFWfI=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705axOs5Ux0taJCfmVP+JzLUhF8=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Gx0KHbUooS3cd67oU0ZuZS2p1Bk=</ds:DigestValue>
      </ds:Reference>
      <ds:Reference URI="/xl/media/image1.png?ContentType=image/png">
        <ds:DigestMethod Algorithm="http://www.w3.org/2000/09/xmldsig#sha1"/>
        <ds:DigestValue>QpaBpv0e81kq5H5HMsCNmGXKcwI=</ds:DigestValue>
      </ds:Reference>
      <ds:Reference URI="/docProps/core.xml?ContentType=application/vnd.openxmlformats-package.core-properties+xml">
        <ds:DigestMethod Algorithm="http://www.w3.org/2000/09/xmldsig#sha1"/>
        <ds:DigestValue>P5XOoGBwegdpJqhvvrBXTwuWB9c=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2016-06-09T10:30:01.3Z</Value>
        </SignatureTime>
      </ds:SignatureProperty>
    </ds:SignatureProperties>
  </ds:Object>
</ds: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B8092208-7C58-492F-A853-957959B7467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stav - Soupis předpokláda...</vt:lpstr>
      <vt:lpstr>vrn - Vedlejší a ostatní ...</vt:lpstr>
      <vt:lpstr>Pokyny pro vyplnění</vt:lpstr>
      <vt:lpstr>'Rekapitulace stavby'!Názvy_tisku</vt:lpstr>
      <vt:lpstr>'stav - Soupis předpokláda...'!Názvy_tisku</vt:lpstr>
      <vt:lpstr>'vrn - Vedlejší a ostatní ...'!Názvy_tisku</vt:lpstr>
      <vt:lpstr>'Pokyny pro vyplnění'!Oblast_tisku</vt:lpstr>
      <vt:lpstr>'Rekapitulace stavby'!Oblast_tisku</vt:lpstr>
      <vt:lpstr>'stav - Soupis předpokláda...'!Oblast_tisku</vt:lpstr>
      <vt:lpstr>'vrn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HAVLIŠTA\František Bartoň</dc:creator>
  <cp:lastModifiedBy>BURDOVA Marketa</cp:lastModifiedBy>
  <dcterms:created xsi:type="dcterms:W3CDTF">2016-05-05T12:27:59Z</dcterms:created>
  <dcterms:modified xsi:type="dcterms:W3CDTF">2016-06-09T10:29:38Z</dcterms:modified>
</cp:coreProperties>
</file>