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35" windowHeight="8955" activeTab="1"/>
  </bookViews>
  <sheets>
    <sheet name="AD1 - Objekt A" sheetId="3" r:id="rId1"/>
    <sheet name="BD1 - Objekt B" sheetId="5" r:id="rId2"/>
  </sheets>
  <definedNames>
    <definedName name="_xlnm._FilterDatabase" localSheetId="0" hidden="1">'AD1 - Objekt A'!$C$82:$K$82</definedName>
    <definedName name="_xlnm._FilterDatabase" localSheetId="1" hidden="1">'BD1 - Objekt B'!$C$82:$K$82</definedName>
    <definedName name="_xlnm.Print_Titles" localSheetId="0">'AD1 - Objekt A'!$82:$82</definedName>
    <definedName name="_xlnm.Print_Titles" localSheetId="1">'BD1 - Objekt B'!$82:$82</definedName>
    <definedName name="_xlnm.Print_Area" localSheetId="0">'AD1 - Objekt A'!$C$4:$J$36,'AD1 - Objekt A'!$C$42:$J$64,'AD1 - Objekt A'!$C$70:$K$150</definedName>
    <definedName name="_xlnm.Print_Area" localSheetId="1">'BD1 - Objekt B'!$C$4:$J$36,'BD1 - Objekt B'!$C$42:$J$64,'BD1 - Objekt B'!$C$70:$K$122</definedName>
  </definedNames>
  <calcPr calcId="145621" fullCalcOnLoad="1" iterateCount="1"/>
</workbook>
</file>

<file path=xl/calcChain.xml><?xml version="1.0" encoding="utf-8"?>
<calcChain xmlns="http://schemas.openxmlformats.org/spreadsheetml/2006/main">
  <c r="E73" i="3" l="1"/>
  <c r="J77" i="3"/>
  <c r="F52" i="3"/>
  <c r="E47" i="3"/>
  <c r="F49" i="3"/>
  <c r="J49" i="3"/>
  <c r="F51" i="3"/>
  <c r="J51" i="3"/>
  <c r="E75" i="3"/>
  <c r="F77" i="3"/>
  <c r="F79" i="3"/>
  <c r="J79" i="3"/>
  <c r="J86" i="3"/>
  <c r="BF86" i="3" s="1"/>
  <c r="P86" i="3"/>
  <c r="P85" i="3" s="1"/>
  <c r="P84" i="3" s="1"/>
  <c r="P83" i="3" s="1"/>
  <c r="R86" i="3"/>
  <c r="R85" i="3"/>
  <c r="T86" i="3"/>
  <c r="T85" i="3" s="1"/>
  <c r="T84" i="3" s="1"/>
  <c r="BE86" i="3"/>
  <c r="BG86" i="3"/>
  <c r="BH86" i="3"/>
  <c r="BI86" i="3"/>
  <c r="F34" i="3" s="1"/>
  <c r="BK86" i="3"/>
  <c r="BK85" i="3" s="1"/>
  <c r="J94" i="3"/>
  <c r="BF94" i="3" s="1"/>
  <c r="P94" i="3"/>
  <c r="R94" i="3"/>
  <c r="T94" i="3"/>
  <c r="BE94" i="3"/>
  <c r="BG94" i="3"/>
  <c r="F32" i="3" s="1"/>
  <c r="BH94" i="3"/>
  <c r="BI94" i="3"/>
  <c r="BK94" i="3"/>
  <c r="J113" i="3"/>
  <c r="BF113" i="3" s="1"/>
  <c r="P113" i="3"/>
  <c r="R113" i="3"/>
  <c r="T113" i="3"/>
  <c r="BE113" i="3"/>
  <c r="BG113" i="3"/>
  <c r="BH113" i="3"/>
  <c r="BI113" i="3"/>
  <c r="BK113" i="3"/>
  <c r="J117" i="3"/>
  <c r="BF117" i="3" s="1"/>
  <c r="P117" i="3"/>
  <c r="R117" i="3"/>
  <c r="T117" i="3"/>
  <c r="BE117" i="3"/>
  <c r="BG117" i="3"/>
  <c r="BH117" i="3"/>
  <c r="BI117" i="3"/>
  <c r="BK117" i="3"/>
  <c r="J123" i="3"/>
  <c r="P123" i="3"/>
  <c r="P122" i="3" s="1"/>
  <c r="R123" i="3"/>
  <c r="R122" i="3" s="1"/>
  <c r="T123" i="3"/>
  <c r="T122" i="3"/>
  <c r="BE123" i="3"/>
  <c r="BF123" i="3"/>
  <c r="BG123" i="3"/>
  <c r="BH123" i="3"/>
  <c r="F33" i="3" s="1"/>
  <c r="BI123" i="3"/>
  <c r="BK123" i="3"/>
  <c r="J127" i="3"/>
  <c r="BF127" i="3" s="1"/>
  <c r="P127" i="3"/>
  <c r="R127" i="3"/>
  <c r="T127" i="3"/>
  <c r="BE127" i="3"/>
  <c r="J30" i="3" s="1"/>
  <c r="BG127" i="3"/>
  <c r="BH127" i="3"/>
  <c r="BI127" i="3"/>
  <c r="BK127" i="3"/>
  <c r="BK122" i="3"/>
  <c r="J122" i="3" s="1"/>
  <c r="J59" i="3" s="1"/>
  <c r="J131" i="3"/>
  <c r="P131" i="3"/>
  <c r="P130" i="3" s="1"/>
  <c r="P129" i="3" s="1"/>
  <c r="R131" i="3"/>
  <c r="T131" i="3"/>
  <c r="T130" i="3" s="1"/>
  <c r="T129" i="3" s="1"/>
  <c r="T83" i="3" s="1"/>
  <c r="BE131" i="3"/>
  <c r="BF131" i="3"/>
  <c r="BG131" i="3"/>
  <c r="BH131" i="3"/>
  <c r="BI131" i="3"/>
  <c r="BK131" i="3"/>
  <c r="BK130" i="3" s="1"/>
  <c r="J130" i="3" s="1"/>
  <c r="J61" i="3" s="1"/>
  <c r="J140" i="3"/>
  <c r="BF140" i="3" s="1"/>
  <c r="P140" i="3"/>
  <c r="R140" i="3"/>
  <c r="R130" i="3" s="1"/>
  <c r="R129" i="3" s="1"/>
  <c r="T140" i="3"/>
  <c r="BE140" i="3"/>
  <c r="BG140" i="3"/>
  <c r="BH140" i="3"/>
  <c r="BI140" i="3"/>
  <c r="BK140" i="3"/>
  <c r="J145" i="3"/>
  <c r="BF145" i="3" s="1"/>
  <c r="P145" i="3"/>
  <c r="R145" i="3"/>
  <c r="T145" i="3"/>
  <c r="BE145" i="3"/>
  <c r="BG145" i="3"/>
  <c r="BH145" i="3"/>
  <c r="BI145" i="3"/>
  <c r="BK145" i="3"/>
  <c r="R148" i="3"/>
  <c r="R147" i="3" s="1"/>
  <c r="J149" i="3"/>
  <c r="BF149" i="3" s="1"/>
  <c r="P149" i="3"/>
  <c r="P148" i="3"/>
  <c r="P147" i="3" s="1"/>
  <c r="R149" i="3"/>
  <c r="T149" i="3"/>
  <c r="BE149" i="3"/>
  <c r="BG149" i="3"/>
  <c r="BH149" i="3"/>
  <c r="BI149" i="3"/>
  <c r="BK149" i="3"/>
  <c r="BK148" i="3"/>
  <c r="J148" i="3" s="1"/>
  <c r="J63" i="3" s="1"/>
  <c r="J150" i="3"/>
  <c r="P150" i="3"/>
  <c r="R150" i="3"/>
  <c r="T150" i="3"/>
  <c r="T148" i="3" s="1"/>
  <c r="T147" i="3" s="1"/>
  <c r="BE150" i="3"/>
  <c r="BF150" i="3"/>
  <c r="BG150" i="3"/>
  <c r="BH150" i="3"/>
  <c r="BI150" i="3"/>
  <c r="BK150" i="3"/>
  <c r="E45" i="5"/>
  <c r="J77" i="5"/>
  <c r="F52" i="5"/>
  <c r="E47" i="5"/>
  <c r="F49" i="5"/>
  <c r="J49" i="5"/>
  <c r="F51" i="5"/>
  <c r="J51" i="5"/>
  <c r="E75" i="5"/>
  <c r="F77" i="5"/>
  <c r="F79" i="5"/>
  <c r="J79" i="5"/>
  <c r="J86" i="5"/>
  <c r="BF86" i="5" s="1"/>
  <c r="P86" i="5"/>
  <c r="P85" i="5" s="1"/>
  <c r="P84" i="5" s="1"/>
  <c r="R86" i="5"/>
  <c r="R85" i="5"/>
  <c r="T86" i="5"/>
  <c r="T85" i="5" s="1"/>
  <c r="T84" i="5" s="1"/>
  <c r="BE86" i="5"/>
  <c r="BG86" i="5"/>
  <c r="BH86" i="5"/>
  <c r="BI86" i="5"/>
  <c r="F34" i="5" s="1"/>
  <c r="BK86" i="5"/>
  <c r="BK85" i="5" s="1"/>
  <c r="J95" i="5"/>
  <c r="P95" i="5"/>
  <c r="P94" i="5" s="1"/>
  <c r="R95" i="5"/>
  <c r="R94" i="5" s="1"/>
  <c r="T95" i="5"/>
  <c r="T94" i="5"/>
  <c r="BE95" i="5"/>
  <c r="BF95" i="5"/>
  <c r="BG95" i="5"/>
  <c r="BH95" i="5"/>
  <c r="F33" i="5" s="1"/>
  <c r="BI95" i="5"/>
  <c r="BK95" i="5"/>
  <c r="BK94" i="5"/>
  <c r="J94" i="5" s="1"/>
  <c r="J59" i="5" s="1"/>
  <c r="J101" i="5"/>
  <c r="P101" i="5"/>
  <c r="P100" i="5" s="1"/>
  <c r="P99" i="5" s="1"/>
  <c r="R101" i="5"/>
  <c r="T101" i="5"/>
  <c r="T100" i="5" s="1"/>
  <c r="T99" i="5" s="1"/>
  <c r="BE101" i="5"/>
  <c r="BF101" i="5"/>
  <c r="BG101" i="5"/>
  <c r="BH101" i="5"/>
  <c r="BI101" i="5"/>
  <c r="BK101" i="5"/>
  <c r="BK100" i="5" s="1"/>
  <c r="J100" i="5" s="1"/>
  <c r="J61" i="5" s="1"/>
  <c r="J110" i="5"/>
  <c r="BF110" i="5" s="1"/>
  <c r="P110" i="5"/>
  <c r="R110" i="5"/>
  <c r="R100" i="5" s="1"/>
  <c r="R99" i="5" s="1"/>
  <c r="T110" i="5"/>
  <c r="BE110" i="5"/>
  <c r="F30" i="5" s="1"/>
  <c r="BG110" i="5"/>
  <c r="BH110" i="5"/>
  <c r="BI110" i="5"/>
  <c r="BK110" i="5"/>
  <c r="J115" i="5"/>
  <c r="BF115" i="5" s="1"/>
  <c r="P115" i="5"/>
  <c r="R115" i="5"/>
  <c r="T115" i="5"/>
  <c r="BE115" i="5"/>
  <c r="BG115" i="5"/>
  <c r="F32" i="5" s="1"/>
  <c r="BH115" i="5"/>
  <c r="BI115" i="5"/>
  <c r="BK115" i="5"/>
  <c r="R118" i="5"/>
  <c r="R117" i="5" s="1"/>
  <c r="J119" i="5"/>
  <c r="BF119" i="5" s="1"/>
  <c r="P119" i="5"/>
  <c r="P118" i="5"/>
  <c r="P117" i="5" s="1"/>
  <c r="R119" i="5"/>
  <c r="T119" i="5"/>
  <c r="BE119" i="5"/>
  <c r="BG119" i="5"/>
  <c r="BH119" i="5"/>
  <c r="BI119" i="5"/>
  <c r="BK119" i="5"/>
  <c r="BK118" i="5"/>
  <c r="J118" i="5" s="1"/>
  <c r="J63" i="5" s="1"/>
  <c r="J121" i="5"/>
  <c r="P121" i="5"/>
  <c r="R121" i="5"/>
  <c r="T121" i="5"/>
  <c r="T118" i="5" s="1"/>
  <c r="T117" i="5" s="1"/>
  <c r="BE121" i="5"/>
  <c r="BF121" i="5"/>
  <c r="BG121" i="5"/>
  <c r="BH121" i="5"/>
  <c r="BI121" i="5"/>
  <c r="BK121" i="5"/>
  <c r="BK117" i="5"/>
  <c r="J117" i="5" s="1"/>
  <c r="J62" i="5" s="1"/>
  <c r="BK99" i="5"/>
  <c r="J99" i="5" s="1"/>
  <c r="J60" i="5" s="1"/>
  <c r="BK129" i="3"/>
  <c r="J129" i="3" s="1"/>
  <c r="J60" i="3" s="1"/>
  <c r="J31" i="5"/>
  <c r="F30" i="3"/>
  <c r="F80" i="5"/>
  <c r="F80" i="3"/>
  <c r="E73" i="5"/>
  <c r="E45" i="3"/>
  <c r="BK84" i="5" l="1"/>
  <c r="J85" i="5"/>
  <c r="J58" i="5" s="1"/>
  <c r="R84" i="5"/>
  <c r="R83" i="5" s="1"/>
  <c r="R84" i="3"/>
  <c r="R83" i="3" s="1"/>
  <c r="P83" i="5"/>
  <c r="J85" i="3"/>
  <c r="J58" i="3" s="1"/>
  <c r="BK84" i="3"/>
  <c r="T83" i="5"/>
  <c r="F31" i="5"/>
  <c r="J31" i="3"/>
  <c r="F31" i="3"/>
  <c r="J30" i="5"/>
  <c r="BK147" i="3"/>
  <c r="J147" i="3" s="1"/>
  <c r="J62" i="3" s="1"/>
  <c r="BK83" i="5" l="1"/>
  <c r="J83" i="5" s="1"/>
  <c r="J84" i="5"/>
  <c r="J57" i="5" s="1"/>
  <c r="BK83" i="3"/>
  <c r="J83" i="3" s="1"/>
  <c r="J84" i="3"/>
  <c r="J57" i="3" s="1"/>
  <c r="J56" i="3" l="1"/>
  <c r="J27" i="3"/>
  <c r="J36" i="3" s="1"/>
  <c r="J56" i="5"/>
  <c r="J27" i="5"/>
  <c r="J36" i="5" s="1"/>
</calcChain>
</file>

<file path=xl/sharedStrings.xml><?xml version="1.0" encoding="utf-8"?>
<sst xmlns="http://schemas.openxmlformats.org/spreadsheetml/2006/main" count="1108" uniqueCount="227">
  <si>
    <t>List obsahuje:</t>
  </si>
  <si>
    <t>False</t>
  </si>
  <si>
    <t>&gt;&gt;  skryté sloupce  &lt;&lt;</t>
  </si>
  <si>
    <t>v ---  níže se nacházejí doplnkové a pomocné údaje k sestavám  --- v</t>
  </si>
  <si>
    <t>Stavba:</t>
  </si>
  <si>
    <t>Zateplení obvodového pláště</t>
  </si>
  <si>
    <t>KSO:</t>
  </si>
  <si>
    <t>801 74 52</t>
  </si>
  <si>
    <t>CC-CZ:</t>
  </si>
  <si>
    <t>1</t>
  </si>
  <si>
    <t>Místo:</t>
  </si>
  <si>
    <t>Praha 6- Ruzyně, U Prioru čp.938/6</t>
  </si>
  <si>
    <t>Datum:</t>
  </si>
  <si>
    <t>Zadavatel:</t>
  </si>
  <si>
    <t>IČ:</t>
  </si>
  <si>
    <t xml:space="preserve">Armádní Servisní, příspěvková organizace </t>
  </si>
  <si>
    <t>DIČ:</t>
  </si>
  <si>
    <t>Uchazeč:</t>
  </si>
  <si>
    <t>Projektant:</t>
  </si>
  <si>
    <t>25983857</t>
  </si>
  <si>
    <t>AMX, s.r.o., Slezská 848, 500 03  Hradec Králové</t>
  </si>
  <si>
    <t>CZ25983857</t>
  </si>
  <si>
    <t>Poznámka:</t>
  </si>
  <si>
    <t>Soupis prací a dodávek je sestaven za využití položek Cenové soustavy ÚRS. Cenové a technické podmínky položek Cenové soustavy ÚRS, které nejsou uvedeny v soupisu prací ( tzn. úvodní části katalogů ) jsou neomezeně dálkově k dispozici na www.cs-urs.cz. Položky soupisu prací, které nemají ve sloupci "Cenová soustava" uveden žádný údaj, nepochází z Cenové soustavy ÚRS.
Předmětem zakázky je stavba podrobně popsaná v projektové dokumentaci a vyjádřená soupisem prací a dodávek. Podrobnosti o předmětu stavby a jejích technických podmínkách, zejména materiálových a kvalitativních požadavcích, jednotlivých výrobcích a konstrukcích, způsobu provádění stavby a další informace nutné pro realizaci stavby jsou součástí projektové dokumentace. Tato dokumentace je nedílnou součástí při ocenění soupisu prací a dodávek. Text jednotlivých položek soupisu prací a dodávek nedokáže díky svému omezenému rozsahu a pouze textové podobě vyjádřit popisovanou položku vyčerpávajícím způsobem. K úplnému popisu požadovaných prací slouží projektová dokumentace.
Poznámka ke kalkulaci:
V ceně povrchové úpravy zateplení obvodového pláště je započteno strukturování pomocí pásků.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</si>
  <si>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</si>
  <si>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</si>
  <si>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</si>
  <si>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</si>
  <si>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</si>
  <si>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</si>
  <si>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</si>
  <si>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</si>
  <si>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</si>
  <si>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</si>
  <si>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</si>
  <si>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</si>
  <si>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</si>
  <si>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Kód</t>
  </si>
  <si>
    <t>Typ</t>
  </si>
  <si>
    <t>D</t>
  </si>
  <si>
    <t>0</t>
  </si>
  <si>
    <t>{BD5C40C2-8C9D-420A-A11F-A8D65CE5A4BD}</t>
  </si>
  <si>
    <t>{1CF72BB6-2E85-4D60-A890-B828A5409CFA}</t>
  </si>
  <si>
    <t>Zpět na list:</t>
  </si>
  <si>
    <t>m</t>
  </si>
  <si>
    <t>2</t>
  </si>
  <si>
    <t>KRYCÍ LIST SOUPISU</t>
  </si>
  <si>
    <t>m2</t>
  </si>
  <si>
    <t>Objekt:</t>
  </si>
  <si>
    <t>1,2</t>
  </si>
  <si>
    <t>fost1</t>
  </si>
  <si>
    <t>ostění EPS délka</t>
  </si>
  <si>
    <t>1560,21</t>
  </si>
  <si>
    <t>fost10</t>
  </si>
  <si>
    <t>ostění minerální délka</t>
  </si>
  <si>
    <t>9,3</t>
  </si>
  <si>
    <t xml:space="preserve"> </t>
  </si>
  <si>
    <t>l1</t>
  </si>
  <si>
    <t>lešení</t>
  </si>
  <si>
    <t>3747,304</t>
  </si>
  <si>
    <t>v0</t>
  </si>
  <si>
    <t>výška- sokl</t>
  </si>
  <si>
    <t>v1</t>
  </si>
  <si>
    <t>výška objektu</t>
  </si>
  <si>
    <t>22,65</t>
  </si>
  <si>
    <t>v2</t>
  </si>
  <si>
    <t>výška- atika</t>
  </si>
  <si>
    <t>1,115</t>
  </si>
  <si>
    <t>vs1</t>
  </si>
  <si>
    <t>výška strojovny</t>
  </si>
  <si>
    <t>3,38</t>
  </si>
  <si>
    <t>m3</t>
  </si>
  <si>
    <t>REKAPITULACE ČLENĚNÍ SOUPISU PRACÍ</t>
  </si>
  <si>
    <t>Kód dílu - Popis</t>
  </si>
  <si>
    <t>Cena celkem [CZK]</t>
  </si>
  <si>
    <t>Náklady soupisu celkem</t>
  </si>
  <si>
    <t>-1</t>
  </si>
  <si>
    <t>HSV - HSV</t>
  </si>
  <si>
    <t xml:space="preserve">    6 - Úpravy povrchu, podlahy, osazení</t>
  </si>
  <si>
    <t xml:space="preserve">    9 - Ostatní konstrukce a práce-bourání</t>
  </si>
  <si>
    <t>PSV - PSV</t>
  </si>
  <si>
    <t>M - Práce a dodávky M</t>
  </si>
  <si>
    <t xml:space="preserve">    21-M - Elektromontáže</t>
  </si>
  <si>
    <t>SOUPIS PRACÍ</t>
  </si>
  <si>
    <t>PČ</t>
  </si>
  <si>
    <t>Popis</t>
  </si>
  <si>
    <t>MJ</t>
  </si>
  <si>
    <t>Množství</t>
  </si>
  <si>
    <t>J.cena [CZK]</t>
  </si>
  <si>
    <t>Cena celkem
[CZK]</t>
  </si>
  <si>
    <t>Cenová soustava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</si>
  <si>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</si>
  <si>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</si>
  <si>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</si>
  <si>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</si>
  <si>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</si>
  <si>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</si>
  <si>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</si>
  <si>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HSV</t>
  </si>
  <si>
    <t>ROZPOCET</t>
  </si>
  <si>
    <t>K</t>
  </si>
  <si>
    <t>CS ÚRS 2015 01</t>
  </si>
  <si>
    <t>4</t>
  </si>
  <si>
    <t>PP</t>
  </si>
  <si>
    <t>VV</t>
  </si>
  <si>
    <t>Součet</t>
  </si>
  <si>
    <t>Mezisoučet</t>
  </si>
  <si>
    <t>3</t>
  </si>
  <si>
    <t>5</t>
  </si>
  <si>
    <t>6</t>
  </si>
  <si>
    <t>7</t>
  </si>
  <si>
    <t>Úpravy povrchu, podlahy, osazení</t>
  </si>
  <si>
    <t>8</t>
  </si>
  <si>
    <t>9</t>
  </si>
  <si>
    <t>M</t>
  </si>
  <si>
    <t>10</t>
  </si>
  <si>
    <t>11</t>
  </si>
  <si>
    <t>16</t>
  </si>
  <si>
    <t>P</t>
  </si>
  <si>
    <t>622252002</t>
  </si>
  <si>
    <t>Montáž ostatních lišt zateplení</t>
  </si>
  <si>
    <t>Montáž lišt kontaktního zateplení ostatních stěnových, dilatačních apod. lepených do tmelu</t>
  </si>
  <si>
    <t>32</t>
  </si>
  <si>
    <t>kus</t>
  </si>
  <si>
    <t>Ostatní konstrukce a práce-bourání</t>
  </si>
  <si>
    <t>t</t>
  </si>
  <si>
    <t>64</t>
  </si>
  <si>
    <t>998014022</t>
  </si>
  <si>
    <t>Přesun hmot pro budovy vícepodlažní v do 52 m z betonových dílců s nezděným pláštěm</t>
  </si>
  <si>
    <t>Přesun hmot pro budovy a haly občanské výstavby, bydlení, výrobu a služby s nosnou svislou konstrukcí montovanou z dílců betonových plošných nebo tyčových s jakýmkoliv obvodovým pláštěm kromě vyzdívaného, i bez pláště vodorovná dopravní vzdálenost do 100 m, pro budovy a haly vícepodlažní, výšky přes 18 do 52 m</t>
  </si>
  <si>
    <t>PSV</t>
  </si>
  <si>
    <t>%</t>
  </si>
  <si>
    <t>"dle TDI zbývá střecha nad vstupem"</t>
  </si>
  <si>
    <t>2,4*0,5+1,95*1,2</t>
  </si>
  <si>
    <t>Práce a dodávky M</t>
  </si>
  <si>
    <t>21-M</t>
  </si>
  <si>
    <t>Elektromontáže</t>
  </si>
  <si>
    <t>hod</t>
  </si>
  <si>
    <t>fapu</t>
  </si>
  <si>
    <t>APU lišta</t>
  </si>
  <si>
    <t>1569,51</t>
  </si>
  <si>
    <t>fost1_1</t>
  </si>
  <si>
    <t>1558,26</t>
  </si>
  <si>
    <t>froh</t>
  </si>
  <si>
    <t>rohová lišta</t>
  </si>
  <si>
    <t>1872,49</t>
  </si>
  <si>
    <t>i30</t>
  </si>
  <si>
    <t>izolace tepelná střechy</t>
  </si>
  <si>
    <t>3,54</t>
  </si>
  <si>
    <t xml:space="preserve">    713 - Izolace tepelné</t>
  </si>
  <si>
    <t>619995001R01</t>
  </si>
  <si>
    <t>Začištění omítek kolem oken, dveří, podlah nebo obkladů vč. výmalby</t>
  </si>
  <si>
    <t>1747335930</t>
  </si>
  <si>
    <t>Začištění omítek (s dodáním hmot) kolem oken, dveří, podlah, obkladů apod.</t>
  </si>
  <si>
    <t>"dle výkresu detailů"</t>
  </si>
  <si>
    <t>"DET 2-3"</t>
  </si>
  <si>
    <t>"DET 4-3"</t>
  </si>
  <si>
    <t>(1,95+0,3)</t>
  </si>
  <si>
    <t>(2,25+0,17)</t>
  </si>
  <si>
    <t>1709928387</t>
  </si>
  <si>
    <t>"dle F.1.1.2.24 "A" Pohled jižní a východní- nový stav"</t>
  </si>
  <si>
    <t>"dle F.1.1.2.25 "A" Pohled severní a západní- nový stav"</t>
  </si>
  <si>
    <t>"hrany svislé"</t>
  </si>
  <si>
    <t>(0,1+v0+v1+v2)*8</t>
  </si>
  <si>
    <t>(vs1)*4</t>
  </si>
  <si>
    <t>(v1-2,8)*2</t>
  </si>
  <si>
    <t>(v1)*2</t>
  </si>
  <si>
    <t>"hrany vodorovné"</t>
  </si>
  <si>
    <t>2,4+0,5*2</t>
  </si>
  <si>
    <t>2,25+0,12*2</t>
  </si>
  <si>
    <t>"ostění"</t>
  </si>
  <si>
    <t>fost1_1+fost10</t>
  </si>
  <si>
    <t>"APU"</t>
  </si>
  <si>
    <t>fost1+fost10</t>
  </si>
  <si>
    <t>590514840</t>
  </si>
  <si>
    <t>lišta rohová PVC 10/10 cm s tkaninou bal. 2,5 m</t>
  </si>
  <si>
    <t>-1693741569</t>
  </si>
  <si>
    <t>kontaktní zateplovací systémy příslušenství kontaktních zateplovacích systémů lišta rohová s tkaninou - rohovník  2,5m PVC 10/10 cm</t>
  </si>
  <si>
    <t>froh*1,05</t>
  </si>
  <si>
    <t>590514760</t>
  </si>
  <si>
    <t>profil okenní začišťovací s tkaninou -Thermospoj 9 mm/2,4 m</t>
  </si>
  <si>
    <t>296962704</t>
  </si>
  <si>
    <t>kontaktní zateplovací systémy příslušenství kontaktních zateplovacích systémů profil okenní začišťovací s tkaninou Thermospoj 9 mm/2,4 m</t>
  </si>
  <si>
    <t>Poznámka k položce:
délka 2,4 m, přesah tkaniny 100 mm</t>
  </si>
  <si>
    <t>fapu*1,05</t>
  </si>
  <si>
    <t>944511811</t>
  </si>
  <si>
    <t>Demontáž ochranné sítě z textilie z umělých vláken</t>
  </si>
  <si>
    <t>-881705291</t>
  </si>
  <si>
    <t>Demontáž ochranné sítě zavěšené na konstrukci lešení z textilie z umělých vláken</t>
  </si>
  <si>
    <t>-824421292</t>
  </si>
  <si>
    <t>713</t>
  </si>
  <si>
    <t>Izolace tepelné</t>
  </si>
  <si>
    <t>71314191R01</t>
  </si>
  <si>
    <t>Montáž izolace tepelné střech,položení,kotvení (vč.kotev)</t>
  </si>
  <si>
    <t>19469422</t>
  </si>
  <si>
    <t>Montáž izolace tepelné střech- položení,kotvení(vč.kotev)</t>
  </si>
  <si>
    <t>Poznámka k položce:
Stávající sklon střechy odpovídá předepsanému sklonu dle PD. Jinak bude nutné použití spádových desek.</t>
  </si>
  <si>
    <t>"dle F.1.1.2.33 "C" Pohled na střechu- stávající stav"</t>
  </si>
  <si>
    <t>"dle F.1.1.2.36 "C" Pohled na střechu- nový stav"</t>
  </si>
  <si>
    <t>283759280</t>
  </si>
  <si>
    <t>deska z pěnového polystyrenu EPS 200 S 1000 x 500 x 1000 mm</t>
  </si>
  <si>
    <t>1135205330</t>
  </si>
  <si>
    <t>desky z lehčených plastů desky z pěnového polystyrénu - samozhášivého typ EPS 200 S, objemová hmotnost 30 - 35 kg/m3 tepelně izolační desky pro izolace s extrémními požadavky na pevnost v tlaku a ohybu (extrémně zatížené podlahy, střechy apod.) rozměr 1000 x 500 mm, lambda 0,034 W/m K formát 1000 x 500 (1000) mm</t>
  </si>
  <si>
    <t>Poznámka k položce:
lambda=0,034 [W / m K]</t>
  </si>
  <si>
    <t>(i30)*0,2*1,02</t>
  </si>
  <si>
    <t>998713201</t>
  </si>
  <si>
    <t>Přesun hmot procentní pro izolace tepelné v objektech v do 6 m</t>
  </si>
  <si>
    <t>-1938012864</t>
  </si>
  <si>
    <t>Přesun hmot pro izolace tepelné stanovený procentní sazbou z ceny vodorovná dopravní vzdálenost do 50 m v objektech výšky do 6 m</t>
  </si>
  <si>
    <t>9211011</t>
  </si>
  <si>
    <t>Práce nepředvídatelné vč.dodávky materiálu a montáže</t>
  </si>
  <si>
    <t>-1891928846</t>
  </si>
  <si>
    <t>9211012</t>
  </si>
  <si>
    <t>1454016066</t>
  </si>
  <si>
    <t>1715039242</t>
  </si>
  <si>
    <t>-340161311</t>
  </si>
  <si>
    <t>1675347396</t>
  </si>
  <si>
    <t>1952882040</t>
  </si>
  <si>
    <t>1907856429</t>
  </si>
  <si>
    <t>-164479818</t>
  </si>
  <si>
    <t>-1017758378</t>
  </si>
  <si>
    <t>1) Krycí list soupisu</t>
  </si>
  <si>
    <t>2) Rekapitulace</t>
  </si>
  <si>
    <t>3) Soupis prací</t>
  </si>
  <si>
    <t>Rekapitulace stavby</t>
  </si>
  <si>
    <t>AD1 - Objekt A-dodatek</t>
  </si>
  <si>
    <t>BD1 - Objekt B-dodatek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</si>
</sst>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28" x14ac:knownFonts="1">
    <font>
      <sz val="8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2"/>
      <color indexed="56"/>
      <name val="Trebuchet MS"/>
      <charset val="238"/>
    </font>
    <font>
      <sz val="10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56"/>
      <name val="Trebuchet MS"/>
      <charset val="238"/>
    </font>
    <font>
      <sz val="7"/>
      <color indexed="55"/>
      <name val="Trebuchet MS"/>
      <charset val="238"/>
    </font>
    <font>
      <sz val="7"/>
      <name val="Trebuchet MS"/>
      <charset val="238"/>
    </font>
    <font>
      <sz val="8"/>
      <color indexed="20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sz val="8"/>
      <color indexed="18"/>
      <name val="Trebuchet MS"/>
      <charset val="238"/>
    </font>
    <font>
      <i/>
      <sz val="8"/>
      <color indexed="12"/>
      <name val="Trebuchet MS"/>
      <charset val="238"/>
    </font>
    <font>
      <i/>
      <sz val="7"/>
      <color indexed="55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8"/>
      <color theme="10"/>
      <name val="Trebuchet MS"/>
      <charset val="238"/>
    </font>
    <font>
      <u/>
      <sz val="10"/>
      <color theme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26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2" fillId="0" borderId="0" xfId="0" applyFont="1" applyAlignment="1">
      <alignment horizontal="left" vertical="center"/>
      <protection locked="0"/>
    </xf>
    <xf numFmtId="0" fontId="0" fillId="0" borderId="5" xfId="0" applyBorder="1" applyAlignment="1">
      <alignment horizontal="left" vertical="top"/>
      <protection locked="0"/>
    </xf>
    <xf numFmtId="0" fontId="1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7" fillId="0" borderId="0" xfId="0" applyFont="1" applyAlignment="1">
      <alignment horizontal="righ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0" fillId="4" borderId="0" xfId="0" applyFill="1" applyAlignment="1">
      <alignment horizontal="left" vertical="center"/>
      <protection locked="0"/>
    </xf>
    <xf numFmtId="0" fontId="5" fillId="4" borderId="6" xfId="0" applyFont="1" applyFill="1" applyBorder="1" applyAlignment="1">
      <alignment horizontal="left" vertical="center"/>
      <protection locked="0"/>
    </xf>
    <xf numFmtId="0" fontId="0" fillId="4" borderId="7" xfId="0" applyFill="1" applyBorder="1" applyAlignment="1">
      <alignment horizontal="left" vertical="center"/>
      <protection locked="0"/>
    </xf>
    <xf numFmtId="0" fontId="5" fillId="4" borderId="7" xfId="0" applyFont="1" applyFill="1" applyBorder="1" applyAlignment="1">
      <alignment horizontal="center" vertical="center"/>
      <protection locked="0"/>
    </xf>
    <xf numFmtId="164" fontId="5" fillId="4" borderId="7" xfId="0" applyNumberFormat="1" applyFont="1" applyFill="1" applyBorder="1" applyAlignment="1">
      <alignment horizontal="right" vertical="center"/>
      <protection locked="0"/>
    </xf>
    <xf numFmtId="0" fontId="0" fillId="4" borderId="5" xfId="0" applyFill="1" applyBorder="1" applyAlignment="1">
      <alignment horizontal="left" vertical="center"/>
      <protection locked="0"/>
    </xf>
    <xf numFmtId="0" fontId="0" fillId="0" borderId="8" xfId="0" applyBorder="1" applyAlignment="1">
      <alignment horizontal="left" vertical="center"/>
      <protection locked="0"/>
    </xf>
    <xf numFmtId="0" fontId="0" fillId="0" borderId="9" xfId="0" applyBorder="1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166" fontId="4" fillId="0" borderId="0" xfId="0" applyNumberFormat="1" applyFont="1" applyAlignment="1">
      <alignment horizontal="left" vertical="top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3" fillId="0" borderId="14" xfId="0" applyFont="1" applyBorder="1" applyAlignment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 wrapText="1"/>
      <protection locked="0"/>
    </xf>
    <xf numFmtId="0" fontId="0" fillId="0" borderId="17" xfId="0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164" fontId="8" fillId="0" borderId="0" xfId="0" applyNumberFormat="1" applyFont="1" applyAlignment="1">
      <alignment horizontal="right" vertical="center"/>
      <protection locked="0"/>
    </xf>
    <xf numFmtId="0" fontId="9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0" fillId="0" borderId="18" xfId="0" applyBorder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164" fontId="7" fillId="0" borderId="0" xfId="0" applyNumberFormat="1" applyFont="1" applyAlignment="1">
      <alignment horizontal="right" vertical="center"/>
      <protection locked="0"/>
    </xf>
    <xf numFmtId="165" fontId="7" fillId="0" borderId="0" xfId="0" applyNumberFormat="1" applyFont="1" applyAlignment="1">
      <alignment horizontal="right" vertical="center"/>
      <protection locked="0"/>
    </xf>
    <xf numFmtId="0" fontId="5" fillId="4" borderId="7" xfId="0" applyFont="1" applyFill="1" applyBorder="1" applyAlignment="1">
      <alignment horizontal="right" vertical="center"/>
      <protection locked="0"/>
    </xf>
    <xf numFmtId="0" fontId="0" fillId="4" borderId="19" xfId="0" applyFill="1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4" fillId="4" borderId="0" xfId="0" applyFont="1" applyFill="1" applyAlignment="1">
      <alignment horizontal="left" vertical="center"/>
      <protection locked="0"/>
    </xf>
    <xf numFmtId="0" fontId="4" fillId="4" borderId="0" xfId="0" applyFont="1" applyFill="1" applyAlignment="1">
      <alignment horizontal="right" vertical="center"/>
      <protection locked="0"/>
    </xf>
    <xf numFmtId="0" fontId="10" fillId="0" borderId="4" xfId="0" applyFont="1" applyBorder="1" applyAlignment="1">
      <alignment horizontal="left" vertical="center"/>
      <protection locked="0"/>
    </xf>
    <xf numFmtId="0" fontId="10" fillId="0" borderId="20" xfId="0" applyFont="1" applyBorder="1" applyAlignment="1">
      <alignment horizontal="left" vertical="center"/>
      <protection locked="0"/>
    </xf>
    <xf numFmtId="164" fontId="10" fillId="0" borderId="20" xfId="0" applyNumberFormat="1" applyFont="1" applyBorder="1" applyAlignment="1">
      <alignment horizontal="right" vertical="center"/>
      <protection locked="0"/>
    </xf>
    <xf numFmtId="0" fontId="10" fillId="0" borderId="5" xfId="0" applyFont="1" applyBorder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0" fontId="12" fillId="0" borderId="4" xfId="0" applyFont="1" applyBorder="1" applyAlignment="1">
      <alignment horizontal="left" vertical="center"/>
      <protection locked="0"/>
    </xf>
    <xf numFmtId="0" fontId="12" fillId="0" borderId="20" xfId="0" applyFont="1" applyBorder="1" applyAlignment="1">
      <alignment horizontal="left" vertical="center"/>
      <protection locked="0"/>
    </xf>
    <xf numFmtId="164" fontId="12" fillId="0" borderId="20" xfId="0" applyNumberFormat="1" applyFont="1" applyBorder="1" applyAlignment="1">
      <alignment horizontal="right" vertical="center"/>
      <protection locked="0"/>
    </xf>
    <xf numFmtId="0" fontId="12" fillId="0" borderId="5" xfId="0" applyFont="1" applyBorder="1" applyAlignment="1">
      <alignment horizontal="left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4" fillId="4" borderId="14" xfId="0" applyFont="1" applyFill="1" applyBorder="1" applyAlignment="1">
      <alignment horizontal="center" vertical="center" wrapText="1"/>
      <protection locked="0"/>
    </xf>
    <xf numFmtId="0" fontId="4" fillId="4" borderId="15" xfId="0" applyFont="1" applyFill="1" applyBorder="1" applyAlignment="1">
      <alignment horizontal="center" vertical="center" wrapText="1"/>
      <protection locked="0"/>
    </xf>
    <xf numFmtId="0" fontId="4" fillId="4" borderId="16" xfId="0" applyFont="1" applyFill="1" applyBorder="1" applyAlignment="1">
      <alignment horizontal="center" vertical="center" wrapText="1"/>
      <protection locked="0"/>
    </xf>
    <xf numFmtId="168" fontId="8" fillId="0" borderId="0" xfId="0" applyNumberFormat="1" applyFont="1" applyAlignment="1">
      <alignment horizontal="right"/>
      <protection locked="0"/>
    </xf>
    <xf numFmtId="167" fontId="13" fillId="0" borderId="11" xfId="0" applyNumberFormat="1" applyFont="1" applyBorder="1" applyAlignment="1">
      <alignment horizontal="right"/>
      <protection locked="0"/>
    </xf>
    <xf numFmtId="167" fontId="13" fillId="0" borderId="21" xfId="0" applyNumberFormat="1" applyFont="1" applyBorder="1" applyAlignment="1">
      <alignment horizontal="right"/>
      <protection locked="0"/>
    </xf>
    <xf numFmtId="168" fontId="14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15" fillId="0" borderId="4" xfId="0" applyFont="1" applyBorder="1" applyAlignment="1">
      <alignment horizontal="left"/>
      <protection locked="0"/>
    </xf>
    <xf numFmtId="0" fontId="15" fillId="0" borderId="0" xfId="0" applyFont="1" applyAlignment="1">
      <alignment horizontal="left"/>
      <protection locked="0"/>
    </xf>
    <xf numFmtId="0" fontId="10" fillId="0" borderId="0" xfId="0" applyFont="1" applyAlignment="1">
      <alignment horizontal="left"/>
      <protection locked="0"/>
    </xf>
    <xf numFmtId="168" fontId="10" fillId="0" borderId="0" xfId="0" applyNumberFormat="1" applyFont="1" applyAlignment="1">
      <alignment horizontal="right"/>
      <protection locked="0"/>
    </xf>
    <xf numFmtId="0" fontId="15" fillId="0" borderId="12" xfId="0" applyFont="1" applyBorder="1" applyAlignment="1">
      <alignment horizontal="left"/>
      <protection locked="0"/>
    </xf>
    <xf numFmtId="167" fontId="15" fillId="0" borderId="0" xfId="0" applyNumberFormat="1" applyFont="1" applyAlignment="1">
      <alignment horizontal="right"/>
      <protection locked="0"/>
    </xf>
    <xf numFmtId="167" fontId="15" fillId="0" borderId="13" xfId="0" applyNumberFormat="1" applyFont="1" applyBorder="1" applyAlignment="1">
      <alignment horizontal="right"/>
      <protection locked="0"/>
    </xf>
    <xf numFmtId="168" fontId="15" fillId="0" borderId="0" xfId="0" applyNumberFormat="1" applyFont="1" applyAlignment="1">
      <alignment horizontal="right" vertical="center"/>
      <protection locked="0"/>
    </xf>
    <xf numFmtId="0" fontId="12" fillId="0" borderId="0" xfId="0" applyFont="1" applyAlignment="1">
      <alignment horizontal="left"/>
      <protection locked="0"/>
    </xf>
    <xf numFmtId="168" fontId="12" fillId="0" borderId="0" xfId="0" applyNumberFormat="1" applyFont="1" applyAlignment="1">
      <alignment horizontal="right"/>
      <protection locked="0"/>
    </xf>
    <xf numFmtId="0" fontId="0" fillId="0" borderId="22" xfId="0" applyFont="1" applyBorder="1" applyAlignment="1">
      <alignment horizontal="center" vertical="center"/>
      <protection locked="0"/>
    </xf>
    <xf numFmtId="49" fontId="0" fillId="0" borderId="22" xfId="0" applyNumberFormat="1" applyFont="1" applyBorder="1" applyAlignment="1">
      <alignment horizontal="left" vertical="center" wrapText="1"/>
      <protection locked="0"/>
    </xf>
    <xf numFmtId="0" fontId="0" fillId="0" borderId="22" xfId="0" applyFont="1" applyBorder="1" applyAlignment="1">
      <alignment horizontal="left" vertical="center" wrapText="1"/>
      <protection locked="0"/>
    </xf>
    <xf numFmtId="0" fontId="0" fillId="0" borderId="22" xfId="0" applyFont="1" applyBorder="1" applyAlignment="1">
      <alignment horizontal="center" vertical="center" wrapText="1"/>
      <protection locked="0"/>
    </xf>
    <xf numFmtId="168" fontId="0" fillId="0" borderId="22" xfId="0" applyNumberFormat="1" applyFont="1" applyBorder="1" applyAlignment="1">
      <alignment horizontal="right" vertical="center"/>
      <protection locked="0"/>
    </xf>
    <xf numFmtId="168" fontId="0" fillId="3" borderId="22" xfId="0" applyNumberFormat="1" applyFont="1" applyFill="1" applyBorder="1" applyAlignment="1">
      <alignment horizontal="right" vertical="center"/>
      <protection locked="0"/>
    </xf>
    <xf numFmtId="0" fontId="7" fillId="3" borderId="22" xfId="0" applyFont="1" applyFill="1" applyBorder="1" applyAlignment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  <protection locked="0"/>
    </xf>
    <xf numFmtId="167" fontId="7" fillId="0" borderId="0" xfId="0" applyNumberFormat="1" applyFont="1" applyAlignment="1">
      <alignment horizontal="right" vertical="center"/>
      <protection locked="0"/>
    </xf>
    <xf numFmtId="167" fontId="7" fillId="0" borderId="13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168" fontId="0" fillId="0" borderId="0" xfId="0" applyNumberFormat="1" applyFont="1" applyAlignment="1">
      <alignment horizontal="right" vertical="center"/>
      <protection locked="0"/>
    </xf>
    <xf numFmtId="0" fontId="16" fillId="0" borderId="0" xfId="0" applyFont="1" applyAlignment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  <protection locked="0"/>
    </xf>
    <xf numFmtId="0" fontId="18" fillId="0" borderId="4" xfId="0" applyFont="1" applyBorder="1" applyAlignment="1">
      <alignment horizontal="left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 wrapText="1"/>
      <protection locked="0"/>
    </xf>
    <xf numFmtId="0" fontId="18" fillId="0" borderId="12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19" fillId="0" borderId="4" xfId="0" applyFont="1" applyBorder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 wrapText="1"/>
      <protection locked="0"/>
    </xf>
    <xf numFmtId="168" fontId="19" fillId="0" borderId="0" xfId="0" applyNumberFormat="1" applyFont="1" applyAlignment="1">
      <alignment horizontal="right" vertical="center"/>
      <protection locked="0"/>
    </xf>
    <xf numFmtId="0" fontId="19" fillId="0" borderId="12" xfId="0" applyFont="1" applyBorder="1" applyAlignment="1">
      <alignment horizontal="left" vertical="center"/>
      <protection locked="0"/>
    </xf>
    <xf numFmtId="0" fontId="19" fillId="0" borderId="13" xfId="0" applyFont="1" applyBorder="1" applyAlignment="1">
      <alignment horizontal="left" vertical="center"/>
      <protection locked="0"/>
    </xf>
    <xf numFmtId="0" fontId="20" fillId="0" borderId="4" xfId="0" applyFont="1" applyBorder="1" applyAlignment="1">
      <alignment horizontal="lef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20" fillId="0" borderId="0" xfId="0" applyFont="1" applyAlignment="1">
      <alignment horizontal="left" vertical="center" wrapText="1"/>
      <protection locked="0"/>
    </xf>
    <xf numFmtId="168" fontId="20" fillId="0" borderId="0" xfId="0" applyNumberFormat="1" applyFont="1" applyAlignment="1">
      <alignment horizontal="right" vertical="center"/>
      <protection locked="0"/>
    </xf>
    <xf numFmtId="0" fontId="20" fillId="0" borderId="12" xfId="0" applyFont="1" applyBorder="1" applyAlignment="1">
      <alignment horizontal="left" vertical="center"/>
      <protection locked="0"/>
    </xf>
    <xf numFmtId="0" fontId="20" fillId="0" borderId="13" xfId="0" applyFont="1" applyBorder="1" applyAlignment="1">
      <alignment horizontal="left" vertical="center"/>
      <protection locked="0"/>
    </xf>
    <xf numFmtId="0" fontId="21" fillId="0" borderId="4" xfId="0" applyFont="1" applyBorder="1" applyAlignment="1">
      <alignment horizontal="lef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21" fillId="0" borderId="0" xfId="0" applyFont="1" applyAlignment="1">
      <alignment horizontal="left" vertical="center" wrapText="1"/>
      <protection locked="0"/>
    </xf>
    <xf numFmtId="168" fontId="21" fillId="0" borderId="0" xfId="0" applyNumberFormat="1" applyFont="1" applyAlignment="1">
      <alignment horizontal="right" vertical="center"/>
      <protection locked="0"/>
    </xf>
    <xf numFmtId="0" fontId="21" fillId="0" borderId="12" xfId="0" applyFont="1" applyBorder="1" applyAlignment="1">
      <alignment horizontal="left" vertical="center"/>
      <protection locked="0"/>
    </xf>
    <xf numFmtId="0" fontId="21" fillId="0" borderId="13" xfId="0" applyFont="1" applyBorder="1" applyAlignment="1">
      <alignment horizontal="left" vertical="center"/>
      <protection locked="0"/>
    </xf>
    <xf numFmtId="0" fontId="22" fillId="0" borderId="22" xfId="0" applyFont="1" applyBorder="1" applyAlignment="1">
      <alignment horizontal="center" vertical="center"/>
      <protection locked="0"/>
    </xf>
    <xf numFmtId="49" fontId="22" fillId="0" borderId="22" xfId="0" applyNumberFormat="1" applyFont="1" applyBorder="1" applyAlignment="1">
      <alignment horizontal="left" vertical="center" wrapText="1"/>
      <protection locked="0"/>
    </xf>
    <xf numFmtId="0" fontId="22" fillId="0" borderId="22" xfId="0" applyFont="1" applyBorder="1" applyAlignment="1">
      <alignment horizontal="left" vertical="center" wrapText="1"/>
      <protection locked="0"/>
    </xf>
    <xf numFmtId="0" fontId="22" fillId="0" borderId="22" xfId="0" applyFont="1" applyBorder="1" applyAlignment="1">
      <alignment horizontal="center" vertical="center" wrapText="1"/>
      <protection locked="0"/>
    </xf>
    <xf numFmtId="168" fontId="22" fillId="0" borderId="22" xfId="0" applyNumberFormat="1" applyFont="1" applyBorder="1" applyAlignment="1">
      <alignment horizontal="right" vertical="center"/>
      <protection locked="0"/>
    </xf>
    <xf numFmtId="168" fontId="22" fillId="3" borderId="22" xfId="0" applyNumberFormat="1" applyFont="1" applyFill="1" applyBorder="1" applyAlignment="1">
      <alignment horizontal="right" vertical="center"/>
      <protection locked="0"/>
    </xf>
    <xf numFmtId="0" fontId="22" fillId="0" borderId="4" xfId="0" applyFont="1" applyBorder="1" applyAlignment="1">
      <alignment horizontal="left" vertical="center"/>
      <protection locked="0"/>
    </xf>
    <xf numFmtId="0" fontId="22" fillId="3" borderId="22" xfId="0" applyFont="1" applyFill="1" applyBorder="1" applyAlignment="1">
      <alignment horizontal="left" vertical="center" wrapText="1"/>
      <protection locked="0"/>
    </xf>
    <xf numFmtId="0" fontId="22" fillId="0" borderId="0" xfId="0" applyFont="1" applyAlignment="1">
      <alignment horizontal="center" vertical="center" wrapText="1"/>
      <protection locked="0"/>
    </xf>
    <xf numFmtId="0" fontId="23" fillId="0" borderId="0" xfId="0" applyFont="1" applyAlignment="1">
      <alignment horizontal="left" vertical="top" wrapText="1"/>
      <protection locked="0"/>
    </xf>
    <xf numFmtId="0" fontId="7" fillId="0" borderId="20" xfId="0" applyFont="1" applyBorder="1" applyAlignment="1">
      <alignment horizontal="center" vertical="center" wrapText="1"/>
      <protection locked="0"/>
    </xf>
    <xf numFmtId="0" fontId="0" fillId="0" borderId="20" xfId="0" applyBorder="1" applyAlignment="1">
      <alignment horizontal="left" vertical="center"/>
      <protection locked="0"/>
    </xf>
    <xf numFmtId="167" fontId="7" fillId="0" borderId="20" xfId="0" applyNumberFormat="1" applyFont="1" applyBorder="1" applyAlignment="1">
      <alignment horizontal="right" vertical="center"/>
      <protection locked="0"/>
    </xf>
    <xf numFmtId="167" fontId="7" fillId="0" borderId="23" xfId="0" applyNumberFormat="1" applyFont="1" applyBorder="1" applyAlignment="1">
      <alignment horizontal="righ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0" fillId="0" borderId="23" xfId="0" applyBorder="1" applyAlignment="1">
      <alignment horizontal="left" vertical="center"/>
      <protection locked="0"/>
    </xf>
    <xf numFmtId="0" fontId="26" fillId="2" borderId="0" xfId="1" applyFill="1" applyAlignment="1">
      <alignment horizontal="left" vertical="top"/>
      <protection locked="0"/>
    </xf>
    <xf numFmtId="0" fontId="25" fillId="2" borderId="0" xfId="0" applyFont="1" applyFill="1" applyAlignment="1">
      <alignment horizontal="left" vertical="center"/>
      <protection locked="0"/>
    </xf>
    <xf numFmtId="0" fontId="24" fillId="2" borderId="0" xfId="0" applyFont="1" applyFill="1" applyAlignment="1">
      <alignment horizontal="left" vertical="center"/>
      <protection locked="0"/>
    </xf>
    <xf numFmtId="0" fontId="27" fillId="2" borderId="0" xfId="1" applyFont="1" applyFill="1" applyAlignment="1">
      <alignment horizontal="left" vertical="center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0" fillId="0" borderId="0" xfId="0" applyFont="1" applyAlignment="1">
      <alignment horizontal="left" vertical="center"/>
      <protection locked="0"/>
    </xf>
    <xf numFmtId="0" fontId="27" fillId="2" borderId="0" xfId="1" applyFont="1" applyFill="1" applyAlignment="1">
      <alignment horizontal="left" vertical="center"/>
      <protection locked="0"/>
    </xf>
    <xf numFmtId="0" fontId="1" fillId="4" borderId="0" xfId="0" applyFont="1" applyFill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  <protection locked="0"/>
    </xf>
    <xf numFmtId="0" fontId="0" fillId="0" borderId="0" xfId="0" applyFont="1" applyAlignment="1">
      <alignment horizontal="left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DC3C2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1AD0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85" name="radDC3C2.tmp" descr="C:\KROSplusData\System\Temp\radDC3C2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133" name="radB1AD0.tmp" descr="C:\KROSplusData\System\Temp\radB1AD0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5"/>
  <sheetViews>
    <sheetView showGridLines="0" workbookViewId="0">
      <pane ySplit="1" topLeftCell="A2" activePane="bottomLeft" state="frozenSplit"/>
      <selection pane="bottomLeft" activeCell="E9" sqref="E9:H9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4"/>
      <c r="B1" s="138"/>
      <c r="C1" s="138"/>
      <c r="D1" s="137" t="s">
        <v>0</v>
      </c>
      <c r="E1" s="138"/>
      <c r="F1" s="139" t="s">
        <v>221</v>
      </c>
      <c r="G1" s="142" t="s">
        <v>222</v>
      </c>
      <c r="H1" s="142"/>
      <c r="I1" s="138"/>
      <c r="J1" s="139" t="s">
        <v>223</v>
      </c>
      <c r="K1" s="137" t="s">
        <v>43</v>
      </c>
      <c r="L1" s="139" t="s">
        <v>224</v>
      </c>
      <c r="M1" s="139"/>
      <c r="N1" s="139"/>
      <c r="O1" s="139"/>
      <c r="P1" s="139"/>
      <c r="Q1" s="139"/>
      <c r="R1" s="139"/>
      <c r="S1" s="139"/>
      <c r="T1" s="139"/>
      <c r="U1" s="136"/>
      <c r="V1" s="13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s="2" customFormat="1" ht="37.5" customHeight="1" x14ac:dyDescent="0.3">
      <c r="L2" s="143" t="s">
        <v>2</v>
      </c>
      <c r="M2" s="144"/>
      <c r="N2" s="144"/>
      <c r="O2" s="144"/>
      <c r="P2" s="144"/>
      <c r="Q2" s="144"/>
      <c r="R2" s="144"/>
      <c r="S2" s="144"/>
      <c r="T2" s="144"/>
      <c r="U2" s="144"/>
      <c r="V2" s="144"/>
      <c r="AT2" s="2" t="s">
        <v>41</v>
      </c>
      <c r="AZ2" s="5" t="s">
        <v>138</v>
      </c>
      <c r="BA2" s="5" t="s">
        <v>139</v>
      </c>
      <c r="BB2" s="5" t="s">
        <v>56</v>
      </c>
      <c r="BC2" s="5" t="s">
        <v>140</v>
      </c>
      <c r="BD2" s="5" t="s">
        <v>45</v>
      </c>
    </row>
    <row r="3" spans="1:256" s="2" customFormat="1" ht="7.5" customHeight="1" x14ac:dyDescent="0.3">
      <c r="B3" s="6"/>
      <c r="C3" s="7"/>
      <c r="D3" s="7"/>
      <c r="E3" s="7"/>
      <c r="F3" s="7"/>
      <c r="G3" s="7"/>
      <c r="H3" s="7"/>
      <c r="I3" s="7"/>
      <c r="J3" s="7"/>
      <c r="K3" s="8"/>
      <c r="AT3" s="2" t="s">
        <v>9</v>
      </c>
      <c r="AZ3" s="5" t="s">
        <v>50</v>
      </c>
      <c r="BA3" s="5" t="s">
        <v>51</v>
      </c>
      <c r="BB3" s="5" t="s">
        <v>44</v>
      </c>
      <c r="BC3" s="5" t="s">
        <v>52</v>
      </c>
      <c r="BD3" s="5" t="s">
        <v>45</v>
      </c>
    </row>
    <row r="4" spans="1:256" s="2" customFormat="1" ht="37.5" customHeight="1" x14ac:dyDescent="0.3">
      <c r="B4" s="9"/>
      <c r="D4" s="10" t="s">
        <v>46</v>
      </c>
      <c r="K4" s="11"/>
      <c r="M4" s="12" t="s">
        <v>3</v>
      </c>
      <c r="AT4" s="2" t="s">
        <v>1</v>
      </c>
      <c r="AZ4" s="5" t="s">
        <v>141</v>
      </c>
      <c r="BA4" s="5" t="s">
        <v>51</v>
      </c>
      <c r="BB4" s="5" t="s">
        <v>44</v>
      </c>
      <c r="BC4" s="5" t="s">
        <v>142</v>
      </c>
      <c r="BD4" s="5" t="s">
        <v>107</v>
      </c>
    </row>
    <row r="5" spans="1:256" s="2" customFormat="1" ht="7.5" customHeight="1" x14ac:dyDescent="0.3">
      <c r="B5" s="9"/>
      <c r="K5" s="11"/>
      <c r="AZ5" s="5" t="s">
        <v>53</v>
      </c>
      <c r="BA5" s="5" t="s">
        <v>54</v>
      </c>
      <c r="BB5" s="5" t="s">
        <v>44</v>
      </c>
      <c r="BC5" s="5" t="s">
        <v>55</v>
      </c>
      <c r="BD5" s="5" t="s">
        <v>45</v>
      </c>
    </row>
    <row r="6" spans="1:256" s="2" customFormat="1" ht="15.75" customHeight="1" x14ac:dyDescent="0.3">
      <c r="B6" s="9"/>
      <c r="D6" s="14" t="s">
        <v>4</v>
      </c>
      <c r="K6" s="11"/>
      <c r="AZ6" s="5" t="s">
        <v>143</v>
      </c>
      <c r="BA6" s="5" t="s">
        <v>144</v>
      </c>
      <c r="BB6" s="5" t="s">
        <v>44</v>
      </c>
      <c r="BC6" s="5" t="s">
        <v>145</v>
      </c>
      <c r="BD6" s="5" t="s">
        <v>45</v>
      </c>
    </row>
    <row r="7" spans="1:256" s="2" customFormat="1" ht="15.75" customHeight="1" x14ac:dyDescent="0.3">
      <c r="B7" s="9"/>
      <c r="E7" s="145" t="s">
        <v>5</v>
      </c>
      <c r="F7" s="144"/>
      <c r="G7" s="144"/>
      <c r="H7" s="144"/>
      <c r="K7" s="11"/>
      <c r="AZ7" s="5" t="s">
        <v>146</v>
      </c>
      <c r="BA7" s="5" t="s">
        <v>147</v>
      </c>
      <c r="BB7" s="5" t="s">
        <v>47</v>
      </c>
      <c r="BC7" s="5" t="s">
        <v>148</v>
      </c>
      <c r="BD7" s="5" t="s">
        <v>45</v>
      </c>
    </row>
    <row r="8" spans="1:256" s="5" customFormat="1" ht="15.75" customHeight="1" x14ac:dyDescent="0.3">
      <c r="B8" s="15"/>
      <c r="D8" s="14" t="s">
        <v>48</v>
      </c>
      <c r="K8" s="16"/>
      <c r="AZ8" s="5" t="s">
        <v>57</v>
      </c>
      <c r="BA8" s="5" t="s">
        <v>58</v>
      </c>
      <c r="BB8" s="5" t="s">
        <v>47</v>
      </c>
      <c r="BC8" s="5" t="s">
        <v>59</v>
      </c>
      <c r="BD8" s="5" t="s">
        <v>45</v>
      </c>
    </row>
    <row r="9" spans="1:256" s="5" customFormat="1" ht="37.5" customHeight="1" x14ac:dyDescent="0.3">
      <c r="B9" s="15"/>
      <c r="E9" s="140" t="s">
        <v>225</v>
      </c>
      <c r="F9" s="141"/>
      <c r="G9" s="141"/>
      <c r="H9" s="141"/>
      <c r="K9" s="16"/>
      <c r="AZ9" s="5" t="s">
        <v>60</v>
      </c>
      <c r="BA9" s="5" t="s">
        <v>61</v>
      </c>
      <c r="BB9" s="5" t="s">
        <v>44</v>
      </c>
      <c r="BC9" s="5" t="s">
        <v>49</v>
      </c>
      <c r="BD9" s="5" t="s">
        <v>45</v>
      </c>
    </row>
    <row r="10" spans="1:256" s="5" customFormat="1" ht="14.25" customHeight="1" x14ac:dyDescent="0.3">
      <c r="B10" s="15"/>
      <c r="K10" s="16"/>
      <c r="AZ10" s="5" t="s">
        <v>62</v>
      </c>
      <c r="BA10" s="5" t="s">
        <v>63</v>
      </c>
      <c r="BB10" s="5" t="s">
        <v>44</v>
      </c>
      <c r="BC10" s="5" t="s">
        <v>64</v>
      </c>
      <c r="BD10" s="5" t="s">
        <v>45</v>
      </c>
    </row>
    <row r="11" spans="1:256" s="5" customFormat="1" ht="15" customHeight="1" x14ac:dyDescent="0.3">
      <c r="B11" s="15"/>
      <c r="D11" s="14" t="s">
        <v>6</v>
      </c>
      <c r="F11" s="13" t="s">
        <v>7</v>
      </c>
      <c r="I11" s="14" t="s">
        <v>8</v>
      </c>
      <c r="J11" s="13"/>
      <c r="K11" s="16"/>
      <c r="AZ11" s="5" t="s">
        <v>65</v>
      </c>
      <c r="BA11" s="5" t="s">
        <v>66</v>
      </c>
      <c r="BB11" s="5" t="s">
        <v>44</v>
      </c>
      <c r="BC11" s="5" t="s">
        <v>67</v>
      </c>
      <c r="BD11" s="5" t="s">
        <v>45</v>
      </c>
    </row>
    <row r="12" spans="1:256" s="5" customFormat="1" ht="15" customHeight="1" x14ac:dyDescent="0.3">
      <c r="B12" s="15"/>
      <c r="D12" s="14" t="s">
        <v>10</v>
      </c>
      <c r="F12" s="13" t="s">
        <v>11</v>
      </c>
      <c r="I12" s="14" t="s">
        <v>12</v>
      </c>
      <c r="J12" s="30">
        <v>42340</v>
      </c>
      <c r="K12" s="16"/>
      <c r="AZ12" s="5" t="s">
        <v>68</v>
      </c>
      <c r="BA12" s="5" t="s">
        <v>69</v>
      </c>
      <c r="BB12" s="5" t="s">
        <v>44</v>
      </c>
      <c r="BC12" s="5" t="s">
        <v>70</v>
      </c>
      <c r="BD12" s="5" t="s">
        <v>45</v>
      </c>
    </row>
    <row r="13" spans="1:256" s="5" customFormat="1" ht="12" customHeight="1" x14ac:dyDescent="0.3">
      <c r="B13" s="15"/>
      <c r="K13" s="16"/>
    </row>
    <row r="14" spans="1:256" s="5" customFormat="1" ht="15" customHeight="1" x14ac:dyDescent="0.3">
      <c r="B14" s="15"/>
      <c r="D14" s="14" t="s">
        <v>13</v>
      </c>
      <c r="I14" s="14" t="s">
        <v>14</v>
      </c>
      <c r="J14" s="13"/>
      <c r="K14" s="16"/>
    </row>
    <row r="15" spans="1:256" s="5" customFormat="1" ht="18.75" customHeight="1" x14ac:dyDescent="0.3">
      <c r="B15" s="15"/>
      <c r="E15" s="13" t="s">
        <v>15</v>
      </c>
      <c r="I15" s="14" t="s">
        <v>16</v>
      </c>
      <c r="J15" s="13"/>
      <c r="K15" s="16"/>
    </row>
    <row r="16" spans="1:256" s="5" customFormat="1" ht="7.5" customHeight="1" x14ac:dyDescent="0.3">
      <c r="B16" s="15"/>
      <c r="K16" s="16"/>
    </row>
    <row r="17" spans="2:11" s="5" customFormat="1" ht="15" customHeight="1" x14ac:dyDescent="0.3">
      <c r="B17" s="15"/>
      <c r="D17" s="14" t="s">
        <v>17</v>
      </c>
      <c r="I17" s="14" t="s">
        <v>14</v>
      </c>
      <c r="J17" s="13"/>
      <c r="K17" s="16"/>
    </row>
    <row r="18" spans="2:11" s="5" customFormat="1" ht="18.75" customHeight="1" x14ac:dyDescent="0.3">
      <c r="B18" s="15"/>
      <c r="E18" s="13"/>
      <c r="I18" s="14" t="s">
        <v>16</v>
      </c>
      <c r="J18" s="13"/>
      <c r="K18" s="16"/>
    </row>
    <row r="19" spans="2:11" s="5" customFormat="1" ht="7.5" customHeight="1" x14ac:dyDescent="0.3">
      <c r="B19" s="15"/>
      <c r="K19" s="16"/>
    </row>
    <row r="20" spans="2:11" s="5" customFormat="1" ht="15" customHeight="1" x14ac:dyDescent="0.3">
      <c r="B20" s="15"/>
      <c r="D20" s="14" t="s">
        <v>18</v>
      </c>
      <c r="I20" s="14" t="s">
        <v>14</v>
      </c>
      <c r="J20" s="13" t="s">
        <v>19</v>
      </c>
      <c r="K20" s="16"/>
    </row>
    <row r="21" spans="2:11" s="5" customFormat="1" ht="18.75" customHeight="1" x14ac:dyDescent="0.3">
      <c r="B21" s="15"/>
      <c r="E21" s="13" t="s">
        <v>20</v>
      </c>
      <c r="I21" s="14" t="s">
        <v>16</v>
      </c>
      <c r="J21" s="13" t="s">
        <v>21</v>
      </c>
      <c r="K21" s="16"/>
    </row>
    <row r="22" spans="2:11" s="5" customFormat="1" ht="7.5" customHeight="1" x14ac:dyDescent="0.3">
      <c r="B22" s="15"/>
      <c r="K22" s="16"/>
    </row>
    <row r="23" spans="2:11" s="5" customFormat="1" ht="15" customHeight="1" x14ac:dyDescent="0.3">
      <c r="B23" s="15"/>
      <c r="D23" s="14" t="s">
        <v>22</v>
      </c>
      <c r="K23" s="16"/>
    </row>
    <row r="24" spans="2:11" s="41" customFormat="1" ht="409.6" customHeight="1" x14ac:dyDescent="0.3">
      <c r="B24" s="42"/>
      <c r="E24" s="146" t="s">
        <v>23</v>
      </c>
      <c r="F24" s="147"/>
      <c r="G24" s="147"/>
      <c r="H24" s="147"/>
      <c r="K24" s="43"/>
    </row>
    <row r="25" spans="2:11" s="5" customFormat="1" ht="7.5" customHeight="1" x14ac:dyDescent="0.3">
      <c r="B25" s="15"/>
      <c r="K25" s="16"/>
    </row>
    <row r="26" spans="2:11" s="5" customFormat="1" ht="7.5" customHeight="1" x14ac:dyDescent="0.3">
      <c r="B26" s="15"/>
      <c r="D26" s="31"/>
      <c r="E26" s="31"/>
      <c r="F26" s="31"/>
      <c r="G26" s="31"/>
      <c r="H26" s="31"/>
      <c r="I26" s="31"/>
      <c r="J26" s="31"/>
      <c r="K26" s="44"/>
    </row>
    <row r="27" spans="2:11" s="5" customFormat="1" ht="26.25" customHeight="1" x14ac:dyDescent="0.3">
      <c r="B27" s="15"/>
      <c r="D27" s="45" t="s">
        <v>24</v>
      </c>
      <c r="J27" s="39">
        <f>ROUND($J$83,2)</f>
        <v>0</v>
      </c>
      <c r="K27" s="16"/>
    </row>
    <row r="28" spans="2:11" s="5" customFormat="1" ht="7.5" customHeight="1" x14ac:dyDescent="0.3">
      <c r="B28" s="15"/>
      <c r="D28" s="31"/>
      <c r="E28" s="31"/>
      <c r="F28" s="31"/>
      <c r="G28" s="31"/>
      <c r="H28" s="31"/>
      <c r="I28" s="31"/>
      <c r="J28" s="31"/>
      <c r="K28" s="44"/>
    </row>
    <row r="29" spans="2:11" s="5" customFormat="1" ht="15" customHeight="1" x14ac:dyDescent="0.3">
      <c r="B29" s="15"/>
      <c r="F29" s="17" t="s">
        <v>26</v>
      </c>
      <c r="I29" s="17" t="s">
        <v>25</v>
      </c>
      <c r="J29" s="17" t="s">
        <v>27</v>
      </c>
      <c r="K29" s="16"/>
    </row>
    <row r="30" spans="2:11" s="5" customFormat="1" ht="15" customHeight="1" x14ac:dyDescent="0.3">
      <c r="B30" s="15"/>
      <c r="D30" s="18" t="s">
        <v>28</v>
      </c>
      <c r="E30" s="18" t="s">
        <v>29</v>
      </c>
      <c r="F30" s="46">
        <f>ROUND(SUM($BE$83:$BE$150),2)</f>
        <v>0</v>
      </c>
      <c r="I30" s="47">
        <v>0.21</v>
      </c>
      <c r="J30" s="46">
        <f>ROUND(ROUND((SUM($BE$83:$BE$150)),2)*$I$30,2)</f>
        <v>0</v>
      </c>
      <c r="K30" s="16"/>
    </row>
    <row r="31" spans="2:11" s="5" customFormat="1" ht="15" customHeight="1" x14ac:dyDescent="0.3">
      <c r="B31" s="15"/>
      <c r="E31" s="18" t="s">
        <v>30</v>
      </c>
      <c r="F31" s="46">
        <f>ROUND(SUM($BF$83:$BF$150),2)</f>
        <v>0</v>
      </c>
      <c r="I31" s="47">
        <v>0.15</v>
      </c>
      <c r="J31" s="46">
        <f>ROUND(ROUND((SUM($BF$83:$BF$150)),2)*$I$31,2)</f>
        <v>0</v>
      </c>
      <c r="K31" s="16"/>
    </row>
    <row r="32" spans="2:11" s="5" customFormat="1" ht="15" hidden="1" customHeight="1" x14ac:dyDescent="0.3">
      <c r="B32" s="15"/>
      <c r="E32" s="18" t="s">
        <v>31</v>
      </c>
      <c r="F32" s="46">
        <f>ROUND(SUM($BG$83:$BG$150),2)</f>
        <v>0</v>
      </c>
      <c r="I32" s="47">
        <v>0.21</v>
      </c>
      <c r="J32" s="46">
        <v>0</v>
      </c>
      <c r="K32" s="16"/>
    </row>
    <row r="33" spans="2:11" s="5" customFormat="1" ht="15" hidden="1" customHeight="1" x14ac:dyDescent="0.3">
      <c r="B33" s="15"/>
      <c r="E33" s="18" t="s">
        <v>32</v>
      </c>
      <c r="F33" s="46">
        <f>ROUND(SUM($BH$83:$BH$150),2)</f>
        <v>0</v>
      </c>
      <c r="I33" s="47">
        <v>0.15</v>
      </c>
      <c r="J33" s="46">
        <v>0</v>
      </c>
      <c r="K33" s="16"/>
    </row>
    <row r="34" spans="2:11" s="5" customFormat="1" ht="15" hidden="1" customHeight="1" x14ac:dyDescent="0.3">
      <c r="B34" s="15"/>
      <c r="E34" s="18" t="s">
        <v>33</v>
      </c>
      <c r="F34" s="46">
        <f>ROUND(SUM($BI$83:$BI$150),2)</f>
        <v>0</v>
      </c>
      <c r="I34" s="47">
        <v>0</v>
      </c>
      <c r="J34" s="46">
        <v>0</v>
      </c>
      <c r="K34" s="16"/>
    </row>
    <row r="35" spans="2:11" s="5" customFormat="1" ht="7.5" customHeight="1" x14ac:dyDescent="0.3">
      <c r="B35" s="15"/>
      <c r="K35" s="16"/>
    </row>
    <row r="36" spans="2:11" s="5" customFormat="1" ht="26.25" customHeight="1" x14ac:dyDescent="0.3">
      <c r="B36" s="15"/>
      <c r="C36" s="19"/>
      <c r="D36" s="20" t="s">
        <v>34</v>
      </c>
      <c r="E36" s="21"/>
      <c r="F36" s="21"/>
      <c r="G36" s="48" t="s">
        <v>35</v>
      </c>
      <c r="H36" s="22" t="s">
        <v>36</v>
      </c>
      <c r="I36" s="21"/>
      <c r="J36" s="23">
        <f>SUM($J$27:$J$34)</f>
        <v>0</v>
      </c>
      <c r="K36" s="49"/>
    </row>
    <row r="37" spans="2:11" s="5" customFormat="1" ht="15" customHeight="1" x14ac:dyDescent="0.3">
      <c r="B37" s="25"/>
      <c r="C37" s="26"/>
      <c r="D37" s="26"/>
      <c r="E37" s="26"/>
      <c r="F37" s="26"/>
      <c r="G37" s="26"/>
      <c r="H37" s="26"/>
      <c r="I37" s="26"/>
      <c r="J37" s="26"/>
      <c r="K37" s="27"/>
    </row>
    <row r="41" spans="2:11" s="5" customFormat="1" ht="7.5" customHeight="1" x14ac:dyDescent="0.3">
      <c r="B41" s="28"/>
      <c r="C41" s="29"/>
      <c r="D41" s="29"/>
      <c r="E41" s="29"/>
      <c r="F41" s="29"/>
      <c r="G41" s="29"/>
      <c r="H41" s="29"/>
      <c r="I41" s="29"/>
      <c r="J41" s="29"/>
      <c r="K41" s="50"/>
    </row>
    <row r="42" spans="2:11" s="5" customFormat="1" ht="37.5" customHeight="1" x14ac:dyDescent="0.3">
      <c r="B42" s="15"/>
      <c r="C42" s="10" t="s">
        <v>72</v>
      </c>
      <c r="K42" s="16"/>
    </row>
    <row r="43" spans="2:11" s="5" customFormat="1" ht="7.5" customHeight="1" x14ac:dyDescent="0.3">
      <c r="B43" s="15"/>
      <c r="K43" s="16"/>
    </row>
    <row r="44" spans="2:11" s="5" customFormat="1" ht="15" customHeight="1" x14ac:dyDescent="0.3">
      <c r="B44" s="15"/>
      <c r="C44" s="14" t="s">
        <v>4</v>
      </c>
      <c r="K44" s="16"/>
    </row>
    <row r="45" spans="2:11" s="5" customFormat="1" ht="16.5" customHeight="1" x14ac:dyDescent="0.3">
      <c r="B45" s="15"/>
      <c r="E45" s="145" t="str">
        <f>$E$7</f>
        <v>Zateplení obvodového pláště</v>
      </c>
      <c r="F45" s="141"/>
      <c r="G45" s="141"/>
      <c r="H45" s="141"/>
      <c r="K45" s="16"/>
    </row>
    <row r="46" spans="2:11" s="5" customFormat="1" ht="15" customHeight="1" x14ac:dyDescent="0.3">
      <c r="B46" s="15"/>
      <c r="C46" s="14" t="s">
        <v>48</v>
      </c>
      <c r="K46" s="16"/>
    </row>
    <row r="47" spans="2:11" s="5" customFormat="1" ht="19.5" customHeight="1" x14ac:dyDescent="0.3">
      <c r="B47" s="15"/>
      <c r="E47" s="140" t="str">
        <f>$E$9</f>
        <v>AD1 - Objekt A-dodatek</v>
      </c>
      <c r="F47" s="141"/>
      <c r="G47" s="141"/>
      <c r="H47" s="141"/>
      <c r="K47" s="16"/>
    </row>
    <row r="48" spans="2:11" s="5" customFormat="1" ht="7.5" customHeight="1" x14ac:dyDescent="0.3">
      <c r="B48" s="15"/>
      <c r="K48" s="16"/>
    </row>
    <row r="49" spans="2:47" s="5" customFormat="1" ht="18.75" customHeight="1" x14ac:dyDescent="0.3">
      <c r="B49" s="15"/>
      <c r="C49" s="14" t="s">
        <v>10</v>
      </c>
      <c r="F49" s="13" t="str">
        <f>$F$12</f>
        <v>Praha 6- Ruzyně, U Prioru čp.938/6</v>
      </c>
      <c r="I49" s="14" t="s">
        <v>12</v>
      </c>
      <c r="J49" s="30">
        <f>IF($J$12="","",$J$12)</f>
        <v>42340</v>
      </c>
      <c r="K49" s="16"/>
    </row>
    <row r="50" spans="2:47" s="5" customFormat="1" ht="7.5" customHeight="1" x14ac:dyDescent="0.3">
      <c r="B50" s="15"/>
      <c r="K50" s="16"/>
    </row>
    <row r="51" spans="2:47" s="5" customFormat="1" ht="15.75" customHeight="1" x14ac:dyDescent="0.3">
      <c r="B51" s="15"/>
      <c r="C51" s="14" t="s">
        <v>13</v>
      </c>
      <c r="F51" s="13" t="str">
        <f>$E$15</f>
        <v xml:space="preserve">Armádní Servisní, příspěvková organizace </v>
      </c>
      <c r="I51" s="14" t="s">
        <v>18</v>
      </c>
      <c r="J51" s="13" t="str">
        <f>$E$21</f>
        <v>AMX, s.r.o., Slezská 848, 500 03  Hradec Králové</v>
      </c>
      <c r="K51" s="16"/>
    </row>
    <row r="52" spans="2:47" s="5" customFormat="1" ht="15" customHeight="1" x14ac:dyDescent="0.3">
      <c r="B52" s="15"/>
      <c r="C52" s="14" t="s">
        <v>17</v>
      </c>
      <c r="F52" s="13" t="str">
        <f>IF($E$18="","",$E$18)</f>
        <v/>
      </c>
      <c r="K52" s="16"/>
    </row>
    <row r="53" spans="2:47" s="5" customFormat="1" ht="11.25" customHeight="1" x14ac:dyDescent="0.3">
      <c r="B53" s="15"/>
      <c r="K53" s="16"/>
    </row>
    <row r="54" spans="2:47" s="5" customFormat="1" ht="30" customHeight="1" x14ac:dyDescent="0.3">
      <c r="B54" s="15"/>
      <c r="C54" s="51" t="s">
        <v>73</v>
      </c>
      <c r="D54" s="19"/>
      <c r="E54" s="19"/>
      <c r="F54" s="19"/>
      <c r="G54" s="19"/>
      <c r="H54" s="19"/>
      <c r="I54" s="19"/>
      <c r="J54" s="52" t="s">
        <v>74</v>
      </c>
      <c r="K54" s="24"/>
    </row>
    <row r="55" spans="2:47" s="5" customFormat="1" ht="11.25" customHeight="1" x14ac:dyDescent="0.3">
      <c r="B55" s="15"/>
      <c r="K55" s="16"/>
    </row>
    <row r="56" spans="2:47" s="5" customFormat="1" ht="30" customHeight="1" x14ac:dyDescent="0.3">
      <c r="B56" s="15"/>
      <c r="C56" s="38" t="s">
        <v>75</v>
      </c>
      <c r="J56" s="39">
        <f>$J$83</f>
        <v>0</v>
      </c>
      <c r="K56" s="16"/>
      <c r="AU56" s="5" t="s">
        <v>76</v>
      </c>
    </row>
    <row r="57" spans="2:47" s="40" customFormat="1" ht="25.5" customHeight="1" x14ac:dyDescent="0.3">
      <c r="B57" s="53"/>
      <c r="D57" s="54" t="s">
        <v>77</v>
      </c>
      <c r="E57" s="54"/>
      <c r="F57" s="54"/>
      <c r="G57" s="54"/>
      <c r="H57" s="54"/>
      <c r="I57" s="54"/>
      <c r="J57" s="55">
        <f>$J$84</f>
        <v>0</v>
      </c>
      <c r="K57" s="56"/>
    </row>
    <row r="58" spans="2:47" s="57" customFormat="1" ht="21" customHeight="1" x14ac:dyDescent="0.3">
      <c r="B58" s="58"/>
      <c r="D58" s="59" t="s">
        <v>78</v>
      </c>
      <c r="E58" s="59"/>
      <c r="F58" s="59"/>
      <c r="G58" s="59"/>
      <c r="H58" s="59"/>
      <c r="I58" s="59"/>
      <c r="J58" s="60">
        <f>$J$85</f>
        <v>0</v>
      </c>
      <c r="K58" s="61"/>
    </row>
    <row r="59" spans="2:47" s="57" customFormat="1" ht="21" customHeight="1" x14ac:dyDescent="0.3">
      <c r="B59" s="58"/>
      <c r="D59" s="59" t="s">
        <v>79</v>
      </c>
      <c r="E59" s="59"/>
      <c r="F59" s="59"/>
      <c r="G59" s="59"/>
      <c r="H59" s="59"/>
      <c r="I59" s="59"/>
      <c r="J59" s="60">
        <f>$J$122</f>
        <v>0</v>
      </c>
      <c r="K59" s="61"/>
    </row>
    <row r="60" spans="2:47" s="40" customFormat="1" ht="25.5" customHeight="1" x14ac:dyDescent="0.3">
      <c r="B60" s="53"/>
      <c r="D60" s="54" t="s">
        <v>80</v>
      </c>
      <c r="E60" s="54"/>
      <c r="F60" s="54"/>
      <c r="G60" s="54"/>
      <c r="H60" s="54"/>
      <c r="I60" s="54"/>
      <c r="J60" s="55">
        <f>$J$129</f>
        <v>0</v>
      </c>
      <c r="K60" s="56"/>
    </row>
    <row r="61" spans="2:47" s="57" customFormat="1" ht="21" customHeight="1" x14ac:dyDescent="0.3">
      <c r="B61" s="58"/>
      <c r="D61" s="59" t="s">
        <v>149</v>
      </c>
      <c r="E61" s="59"/>
      <c r="F61" s="59"/>
      <c r="G61" s="59"/>
      <c r="H61" s="59"/>
      <c r="I61" s="59"/>
      <c r="J61" s="60">
        <f>$J$130</f>
        <v>0</v>
      </c>
      <c r="K61" s="61"/>
    </row>
    <row r="62" spans="2:47" s="40" customFormat="1" ht="25.5" customHeight="1" x14ac:dyDescent="0.3">
      <c r="B62" s="53"/>
      <c r="D62" s="54" t="s">
        <v>81</v>
      </c>
      <c r="E62" s="54"/>
      <c r="F62" s="54"/>
      <c r="G62" s="54"/>
      <c r="H62" s="54"/>
      <c r="I62" s="54"/>
      <c r="J62" s="55">
        <f>$J$147</f>
        <v>0</v>
      </c>
      <c r="K62" s="56"/>
    </row>
    <row r="63" spans="2:47" s="57" customFormat="1" ht="21" customHeight="1" x14ac:dyDescent="0.3">
      <c r="B63" s="58"/>
      <c r="D63" s="59" t="s">
        <v>82</v>
      </c>
      <c r="E63" s="59"/>
      <c r="F63" s="59"/>
      <c r="G63" s="59"/>
      <c r="H63" s="59"/>
      <c r="I63" s="59"/>
      <c r="J63" s="60">
        <f>$J$148</f>
        <v>0</v>
      </c>
      <c r="K63" s="61"/>
    </row>
    <row r="64" spans="2:47" s="5" customFormat="1" ht="22.5" customHeight="1" x14ac:dyDescent="0.3">
      <c r="B64" s="15"/>
      <c r="K64" s="16"/>
    </row>
    <row r="65" spans="2:12" s="5" customFormat="1" ht="7.5" customHeight="1" x14ac:dyDescent="0.3">
      <c r="B65" s="25"/>
      <c r="C65" s="26"/>
      <c r="D65" s="26"/>
      <c r="E65" s="26"/>
      <c r="F65" s="26"/>
      <c r="G65" s="26"/>
      <c r="H65" s="26"/>
      <c r="I65" s="26"/>
      <c r="J65" s="26"/>
      <c r="K65" s="27"/>
    </row>
    <row r="69" spans="2:12" s="5" customFormat="1" ht="7.5" customHeight="1" x14ac:dyDescent="0.3"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15"/>
    </row>
    <row r="70" spans="2:12" s="5" customFormat="1" ht="37.5" customHeight="1" x14ac:dyDescent="0.3">
      <c r="B70" s="15"/>
      <c r="C70" s="10" t="s">
        <v>83</v>
      </c>
      <c r="L70" s="15"/>
    </row>
    <row r="71" spans="2:12" s="5" customFormat="1" ht="7.5" customHeight="1" x14ac:dyDescent="0.3">
      <c r="B71" s="15"/>
      <c r="L71" s="15"/>
    </row>
    <row r="72" spans="2:12" s="5" customFormat="1" ht="15" customHeight="1" x14ac:dyDescent="0.3">
      <c r="B72" s="15"/>
      <c r="C72" s="14" t="s">
        <v>4</v>
      </c>
      <c r="L72" s="15"/>
    </row>
    <row r="73" spans="2:12" s="5" customFormat="1" ht="16.5" customHeight="1" x14ac:dyDescent="0.3">
      <c r="B73" s="15"/>
      <c r="E73" s="145" t="str">
        <f>$E$7</f>
        <v>Zateplení obvodového pláště</v>
      </c>
      <c r="F73" s="141"/>
      <c r="G73" s="141"/>
      <c r="H73" s="141"/>
      <c r="L73" s="15"/>
    </row>
    <row r="74" spans="2:12" s="5" customFormat="1" ht="15" customHeight="1" x14ac:dyDescent="0.3">
      <c r="B74" s="15"/>
      <c r="C74" s="14" t="s">
        <v>48</v>
      </c>
      <c r="L74" s="15"/>
    </row>
    <row r="75" spans="2:12" s="5" customFormat="1" ht="19.5" customHeight="1" x14ac:dyDescent="0.3">
      <c r="B75" s="15"/>
      <c r="E75" s="140" t="str">
        <f>$E$9</f>
        <v>AD1 - Objekt A-dodatek</v>
      </c>
      <c r="F75" s="141"/>
      <c r="G75" s="141"/>
      <c r="H75" s="141"/>
      <c r="L75" s="15"/>
    </row>
    <row r="76" spans="2:12" s="5" customFormat="1" ht="7.5" customHeight="1" x14ac:dyDescent="0.3">
      <c r="B76" s="15"/>
      <c r="L76" s="15"/>
    </row>
    <row r="77" spans="2:12" s="5" customFormat="1" ht="18.75" customHeight="1" x14ac:dyDescent="0.3">
      <c r="B77" s="15"/>
      <c r="C77" s="14" t="s">
        <v>10</v>
      </c>
      <c r="F77" s="13" t="str">
        <f>$F$12</f>
        <v>Praha 6- Ruzyně, U Prioru čp.938/6</v>
      </c>
      <c r="I77" s="14" t="s">
        <v>12</v>
      </c>
      <c r="J77" s="30">
        <f>IF($J$12="","",$J$12)</f>
        <v>42340</v>
      </c>
      <c r="L77" s="15"/>
    </row>
    <row r="78" spans="2:12" s="5" customFormat="1" ht="7.5" customHeight="1" x14ac:dyDescent="0.3">
      <c r="B78" s="15"/>
      <c r="L78" s="15"/>
    </row>
    <row r="79" spans="2:12" s="5" customFormat="1" ht="15.75" customHeight="1" x14ac:dyDescent="0.3">
      <c r="B79" s="15"/>
      <c r="C79" s="14" t="s">
        <v>13</v>
      </c>
      <c r="F79" s="13" t="str">
        <f>$E$15</f>
        <v xml:space="preserve">Armádní Servisní, příspěvková organizace </v>
      </c>
      <c r="I79" s="14" t="s">
        <v>18</v>
      </c>
      <c r="J79" s="13" t="str">
        <f>$E$21</f>
        <v>AMX, s.r.o., Slezská 848, 500 03  Hradec Králové</v>
      </c>
      <c r="L79" s="15"/>
    </row>
    <row r="80" spans="2:12" s="5" customFormat="1" ht="15" customHeight="1" x14ac:dyDescent="0.3">
      <c r="B80" s="15"/>
      <c r="C80" s="14" t="s">
        <v>17</v>
      </c>
      <c r="F80" s="13" t="str">
        <f>IF($E$18="","",$E$18)</f>
        <v/>
      </c>
      <c r="L80" s="15"/>
    </row>
    <row r="81" spans="2:65" s="5" customFormat="1" ht="11.25" customHeight="1" x14ac:dyDescent="0.3">
      <c r="B81" s="15"/>
      <c r="L81" s="15"/>
    </row>
    <row r="82" spans="2:65" s="62" customFormat="1" ht="30" customHeight="1" x14ac:dyDescent="0.3">
      <c r="B82" s="63"/>
      <c r="C82" s="64" t="s">
        <v>84</v>
      </c>
      <c r="D82" s="65" t="s">
        <v>38</v>
      </c>
      <c r="E82" s="65" t="s">
        <v>37</v>
      </c>
      <c r="F82" s="65" t="s">
        <v>85</v>
      </c>
      <c r="G82" s="65" t="s">
        <v>86</v>
      </c>
      <c r="H82" s="65" t="s">
        <v>87</v>
      </c>
      <c r="I82" s="65" t="s">
        <v>88</v>
      </c>
      <c r="J82" s="65" t="s">
        <v>89</v>
      </c>
      <c r="K82" s="66" t="s">
        <v>90</v>
      </c>
      <c r="L82" s="63"/>
      <c r="M82" s="34" t="s">
        <v>91</v>
      </c>
      <c r="N82" s="35" t="s">
        <v>28</v>
      </c>
      <c r="O82" s="35" t="s">
        <v>92</v>
      </c>
      <c r="P82" s="35" t="s">
        <v>93</v>
      </c>
      <c r="Q82" s="35" t="s">
        <v>94</v>
      </c>
      <c r="R82" s="35" t="s">
        <v>95</v>
      </c>
      <c r="S82" s="35" t="s">
        <v>96</v>
      </c>
      <c r="T82" s="36" t="s">
        <v>97</v>
      </c>
    </row>
    <row r="83" spans="2:65" s="5" customFormat="1" ht="30" customHeight="1" x14ac:dyDescent="0.35">
      <c r="B83" s="15"/>
      <c r="C83" s="38" t="s">
        <v>75</v>
      </c>
      <c r="J83" s="67">
        <f>$BK$83</f>
        <v>0</v>
      </c>
      <c r="L83" s="15"/>
      <c r="M83" s="37"/>
      <c r="N83" s="31"/>
      <c r="O83" s="31"/>
      <c r="P83" s="68">
        <f>$P$84+$P$129+$P$147</f>
        <v>0</v>
      </c>
      <c r="Q83" s="31"/>
      <c r="R83" s="68">
        <f>$R$84+$R$129+$R$147</f>
        <v>1.0212894900000002</v>
      </c>
      <c r="S83" s="31"/>
      <c r="T83" s="69">
        <f>$T$84+$T$129+$T$147</f>
        <v>0</v>
      </c>
      <c r="AT83" s="5" t="s">
        <v>39</v>
      </c>
      <c r="AU83" s="5" t="s">
        <v>76</v>
      </c>
      <c r="BK83" s="70">
        <f>$BK$84+$BK$129+$BK$147</f>
        <v>0</v>
      </c>
    </row>
    <row r="84" spans="2:65" s="71" customFormat="1" ht="37.5" customHeight="1" x14ac:dyDescent="0.35">
      <c r="B84" s="72"/>
      <c r="D84" s="73" t="s">
        <v>39</v>
      </c>
      <c r="E84" s="74" t="s">
        <v>98</v>
      </c>
      <c r="F84" s="74" t="s">
        <v>98</v>
      </c>
      <c r="J84" s="75">
        <f>$BK$84</f>
        <v>0</v>
      </c>
      <c r="L84" s="72"/>
      <c r="M84" s="76"/>
      <c r="P84" s="77">
        <f>$P$85+$P$122</f>
        <v>0</v>
      </c>
      <c r="R84" s="77">
        <f>$R$85+$R$122</f>
        <v>0.99240789000000018</v>
      </c>
      <c r="T84" s="78">
        <f>$T$85+$T$122</f>
        <v>0</v>
      </c>
      <c r="AR84" s="73" t="s">
        <v>9</v>
      </c>
      <c r="AT84" s="73" t="s">
        <v>39</v>
      </c>
      <c r="AU84" s="73" t="s">
        <v>40</v>
      </c>
      <c r="AY84" s="73" t="s">
        <v>99</v>
      </c>
      <c r="BK84" s="79">
        <f>$BK$85+$BK$122</f>
        <v>0</v>
      </c>
    </row>
    <row r="85" spans="2:65" s="71" customFormat="1" ht="21" customHeight="1" x14ac:dyDescent="0.3">
      <c r="B85" s="72"/>
      <c r="D85" s="73" t="s">
        <v>39</v>
      </c>
      <c r="E85" s="80" t="s">
        <v>109</v>
      </c>
      <c r="F85" s="80" t="s">
        <v>111</v>
      </c>
      <c r="J85" s="81">
        <f>$BK$85</f>
        <v>0</v>
      </c>
      <c r="L85" s="72"/>
      <c r="M85" s="76"/>
      <c r="P85" s="77">
        <f>SUM($P$86:$P$121)</f>
        <v>0</v>
      </c>
      <c r="R85" s="77">
        <f>SUM($R$86:$R$121)</f>
        <v>0.99240789000000018</v>
      </c>
      <c r="T85" s="78">
        <f>SUM($T$86:$T$121)</f>
        <v>0</v>
      </c>
      <c r="AR85" s="73" t="s">
        <v>9</v>
      </c>
      <c r="AT85" s="73" t="s">
        <v>39</v>
      </c>
      <c r="AU85" s="73" t="s">
        <v>9</v>
      </c>
      <c r="AY85" s="73" t="s">
        <v>99</v>
      </c>
      <c r="BK85" s="79">
        <f>SUM($BK$86:$BK$121)</f>
        <v>0</v>
      </c>
    </row>
    <row r="86" spans="2:65" s="5" customFormat="1" ht="15.75" customHeight="1" x14ac:dyDescent="0.3">
      <c r="B86" s="15"/>
      <c r="C86" s="82" t="s">
        <v>9</v>
      </c>
      <c r="D86" s="82" t="s">
        <v>100</v>
      </c>
      <c r="E86" s="83" t="s">
        <v>150</v>
      </c>
      <c r="F86" s="84" t="s">
        <v>151</v>
      </c>
      <c r="G86" s="85" t="s">
        <v>44</v>
      </c>
      <c r="H86" s="86">
        <v>4.67</v>
      </c>
      <c r="I86" s="87"/>
      <c r="J86" s="86">
        <f>ROUND($I$86*$H$86,3)</f>
        <v>0</v>
      </c>
      <c r="K86" s="84"/>
      <c r="L86" s="15"/>
      <c r="M86" s="88"/>
      <c r="N86" s="89" t="s">
        <v>30</v>
      </c>
      <c r="P86" s="90">
        <f>$O$86*$H$86</f>
        <v>0</v>
      </c>
      <c r="Q86" s="90">
        <v>1.5E-3</v>
      </c>
      <c r="R86" s="90">
        <f>$Q$86*$H$86</f>
        <v>7.0049999999999999E-3</v>
      </c>
      <c r="S86" s="90">
        <v>0</v>
      </c>
      <c r="T86" s="91">
        <f>$S$86*$H$86</f>
        <v>0</v>
      </c>
      <c r="AR86" s="41" t="s">
        <v>102</v>
      </c>
      <c r="AT86" s="41" t="s">
        <v>100</v>
      </c>
      <c r="AU86" s="41" t="s">
        <v>45</v>
      </c>
      <c r="AY86" s="5" t="s">
        <v>99</v>
      </c>
      <c r="BE86" s="92">
        <f>IF($N$86="základní",$J$86,0)</f>
        <v>0</v>
      </c>
      <c r="BF86" s="92">
        <f>IF($N$86="snížená",$J$86,0)</f>
        <v>0</v>
      </c>
      <c r="BG86" s="92">
        <f>IF($N$86="zákl. přenesená",$J$86,0)</f>
        <v>0</v>
      </c>
      <c r="BH86" s="92">
        <f>IF($N$86="sníž. přenesená",$J$86,0)</f>
        <v>0</v>
      </c>
      <c r="BI86" s="92">
        <f>IF($N$86="nulová",$J$86,0)</f>
        <v>0</v>
      </c>
      <c r="BJ86" s="41" t="s">
        <v>45</v>
      </c>
      <c r="BK86" s="93">
        <f>ROUND($I$86*$H$86,3)</f>
        <v>0</v>
      </c>
      <c r="BL86" s="41" t="s">
        <v>102</v>
      </c>
      <c r="BM86" s="41" t="s">
        <v>152</v>
      </c>
    </row>
    <row r="87" spans="2:65" s="5" customFormat="1" ht="16.5" customHeight="1" x14ac:dyDescent="0.3">
      <c r="B87" s="15"/>
      <c r="D87" s="94" t="s">
        <v>103</v>
      </c>
      <c r="F87" s="95" t="s">
        <v>153</v>
      </c>
      <c r="L87" s="15"/>
      <c r="M87" s="32"/>
      <c r="T87" s="33"/>
      <c r="AT87" s="5" t="s">
        <v>103</v>
      </c>
      <c r="AU87" s="5" t="s">
        <v>45</v>
      </c>
    </row>
    <row r="88" spans="2:65" s="5" customFormat="1" ht="15.75" customHeight="1" x14ac:dyDescent="0.3">
      <c r="B88" s="96"/>
      <c r="D88" s="97" t="s">
        <v>104</v>
      </c>
      <c r="E88" s="98"/>
      <c r="F88" s="99" t="s">
        <v>154</v>
      </c>
      <c r="H88" s="98"/>
      <c r="L88" s="96"/>
      <c r="M88" s="100"/>
      <c r="T88" s="101"/>
      <c r="AT88" s="98" t="s">
        <v>104</v>
      </c>
      <c r="AU88" s="98" t="s">
        <v>45</v>
      </c>
      <c r="AV88" s="98" t="s">
        <v>9</v>
      </c>
      <c r="AW88" s="98" t="s">
        <v>76</v>
      </c>
      <c r="AX88" s="98" t="s">
        <v>40</v>
      </c>
      <c r="AY88" s="98" t="s">
        <v>99</v>
      </c>
    </row>
    <row r="89" spans="2:65" s="5" customFormat="1" ht="15.75" customHeight="1" x14ac:dyDescent="0.3">
      <c r="B89" s="96"/>
      <c r="D89" s="97" t="s">
        <v>104</v>
      </c>
      <c r="E89" s="98"/>
      <c r="F89" s="99" t="s">
        <v>155</v>
      </c>
      <c r="H89" s="98"/>
      <c r="L89" s="96"/>
      <c r="M89" s="100"/>
      <c r="T89" s="101"/>
      <c r="AT89" s="98" t="s">
        <v>104</v>
      </c>
      <c r="AU89" s="98" t="s">
        <v>45</v>
      </c>
      <c r="AV89" s="98" t="s">
        <v>9</v>
      </c>
      <c r="AW89" s="98" t="s">
        <v>76</v>
      </c>
      <c r="AX89" s="98" t="s">
        <v>40</v>
      </c>
      <c r="AY89" s="98" t="s">
        <v>99</v>
      </c>
    </row>
    <row r="90" spans="2:65" s="5" customFormat="1" ht="15.75" customHeight="1" x14ac:dyDescent="0.3">
      <c r="B90" s="96"/>
      <c r="D90" s="97" t="s">
        <v>104</v>
      </c>
      <c r="E90" s="98"/>
      <c r="F90" s="99" t="s">
        <v>156</v>
      </c>
      <c r="H90" s="98"/>
      <c r="L90" s="96"/>
      <c r="M90" s="100"/>
      <c r="T90" s="101"/>
      <c r="AT90" s="98" t="s">
        <v>104</v>
      </c>
      <c r="AU90" s="98" t="s">
        <v>45</v>
      </c>
      <c r="AV90" s="98" t="s">
        <v>9</v>
      </c>
      <c r="AW90" s="98" t="s">
        <v>76</v>
      </c>
      <c r="AX90" s="98" t="s">
        <v>40</v>
      </c>
      <c r="AY90" s="98" t="s">
        <v>99</v>
      </c>
    </row>
    <row r="91" spans="2:65" s="5" customFormat="1" ht="15.75" customHeight="1" x14ac:dyDescent="0.3">
      <c r="B91" s="102"/>
      <c r="D91" s="97" t="s">
        <v>104</v>
      </c>
      <c r="E91" s="103"/>
      <c r="F91" s="104" t="s">
        <v>157</v>
      </c>
      <c r="H91" s="105">
        <v>2.25</v>
      </c>
      <c r="L91" s="102"/>
      <c r="M91" s="106"/>
      <c r="T91" s="107"/>
      <c r="AT91" s="103" t="s">
        <v>104</v>
      </c>
      <c r="AU91" s="103" t="s">
        <v>45</v>
      </c>
      <c r="AV91" s="103" t="s">
        <v>45</v>
      </c>
      <c r="AW91" s="103" t="s">
        <v>76</v>
      </c>
      <c r="AX91" s="103" t="s">
        <v>40</v>
      </c>
      <c r="AY91" s="103" t="s">
        <v>99</v>
      </c>
    </row>
    <row r="92" spans="2:65" s="5" customFormat="1" ht="15.75" customHeight="1" x14ac:dyDescent="0.3">
      <c r="B92" s="102"/>
      <c r="D92" s="97" t="s">
        <v>104</v>
      </c>
      <c r="E92" s="103"/>
      <c r="F92" s="104" t="s">
        <v>158</v>
      </c>
      <c r="H92" s="105">
        <v>2.42</v>
      </c>
      <c r="L92" s="102"/>
      <c r="M92" s="106"/>
      <c r="T92" s="107"/>
      <c r="AT92" s="103" t="s">
        <v>104</v>
      </c>
      <c r="AU92" s="103" t="s">
        <v>45</v>
      </c>
      <c r="AV92" s="103" t="s">
        <v>45</v>
      </c>
      <c r="AW92" s="103" t="s">
        <v>76</v>
      </c>
      <c r="AX92" s="103" t="s">
        <v>40</v>
      </c>
      <c r="AY92" s="103" t="s">
        <v>99</v>
      </c>
    </row>
    <row r="93" spans="2:65" s="5" customFormat="1" ht="15.75" customHeight="1" x14ac:dyDescent="0.3">
      <c r="B93" s="108"/>
      <c r="D93" s="97" t="s">
        <v>104</v>
      </c>
      <c r="E93" s="109"/>
      <c r="F93" s="110" t="s">
        <v>105</v>
      </c>
      <c r="H93" s="111">
        <v>4.67</v>
      </c>
      <c r="L93" s="108"/>
      <c r="M93" s="112"/>
      <c r="T93" s="113"/>
      <c r="AT93" s="109" t="s">
        <v>104</v>
      </c>
      <c r="AU93" s="109" t="s">
        <v>45</v>
      </c>
      <c r="AV93" s="109" t="s">
        <v>102</v>
      </c>
      <c r="AW93" s="109" t="s">
        <v>76</v>
      </c>
      <c r="AX93" s="109" t="s">
        <v>9</v>
      </c>
      <c r="AY93" s="109" t="s">
        <v>99</v>
      </c>
    </row>
    <row r="94" spans="2:65" s="5" customFormat="1" ht="15.75" customHeight="1" x14ac:dyDescent="0.3">
      <c r="B94" s="15"/>
      <c r="C94" s="82" t="s">
        <v>45</v>
      </c>
      <c r="D94" s="82" t="s">
        <v>100</v>
      </c>
      <c r="E94" s="83" t="s">
        <v>119</v>
      </c>
      <c r="F94" s="84" t="s">
        <v>120</v>
      </c>
      <c r="G94" s="85" t="s">
        <v>44</v>
      </c>
      <c r="H94" s="86">
        <v>3442</v>
      </c>
      <c r="I94" s="87"/>
      <c r="J94" s="86">
        <f>ROUND($I$94*$H$94,3)</f>
        <v>0</v>
      </c>
      <c r="K94" s="84" t="s">
        <v>101</v>
      </c>
      <c r="L94" s="15"/>
      <c r="M94" s="88"/>
      <c r="N94" s="89" t="s">
        <v>30</v>
      </c>
      <c r="P94" s="90">
        <f>$O$94*$H$94</f>
        <v>0</v>
      </c>
      <c r="Q94" s="90">
        <v>2.5000000000000001E-4</v>
      </c>
      <c r="R94" s="90">
        <f>$Q$94*$H$94</f>
        <v>0.86050000000000004</v>
      </c>
      <c r="S94" s="90">
        <v>0</v>
      </c>
      <c r="T94" s="91">
        <f>$S$94*$H$94</f>
        <v>0</v>
      </c>
      <c r="AR94" s="41" t="s">
        <v>102</v>
      </c>
      <c r="AT94" s="41" t="s">
        <v>100</v>
      </c>
      <c r="AU94" s="41" t="s">
        <v>45</v>
      </c>
      <c r="AY94" s="5" t="s">
        <v>99</v>
      </c>
      <c r="BE94" s="92">
        <f>IF($N$94="základní",$J$94,0)</f>
        <v>0</v>
      </c>
      <c r="BF94" s="92">
        <f>IF($N$94="snížená",$J$94,0)</f>
        <v>0</v>
      </c>
      <c r="BG94" s="92">
        <f>IF($N$94="zákl. přenesená",$J$94,0)</f>
        <v>0</v>
      </c>
      <c r="BH94" s="92">
        <f>IF($N$94="sníž. přenesená",$J$94,0)</f>
        <v>0</v>
      </c>
      <c r="BI94" s="92">
        <f>IF($N$94="nulová",$J$94,0)</f>
        <v>0</v>
      </c>
      <c r="BJ94" s="41" t="s">
        <v>45</v>
      </c>
      <c r="BK94" s="93">
        <f>ROUND($I$94*$H$94,3)</f>
        <v>0</v>
      </c>
      <c r="BL94" s="41" t="s">
        <v>102</v>
      </c>
      <c r="BM94" s="41" t="s">
        <v>159</v>
      </c>
    </row>
    <row r="95" spans="2:65" s="5" customFormat="1" ht="16.5" customHeight="1" x14ac:dyDescent="0.3">
      <c r="B95" s="15"/>
      <c r="D95" s="94" t="s">
        <v>103</v>
      </c>
      <c r="F95" s="95" t="s">
        <v>121</v>
      </c>
      <c r="L95" s="15"/>
      <c r="M95" s="32"/>
      <c r="T95" s="33"/>
      <c r="AT95" s="5" t="s">
        <v>103</v>
      </c>
      <c r="AU95" s="5" t="s">
        <v>45</v>
      </c>
    </row>
    <row r="96" spans="2:65" s="5" customFormat="1" ht="15.75" customHeight="1" x14ac:dyDescent="0.3">
      <c r="B96" s="96"/>
      <c r="D96" s="97" t="s">
        <v>104</v>
      </c>
      <c r="E96" s="98"/>
      <c r="F96" s="99" t="s">
        <v>160</v>
      </c>
      <c r="H96" s="98"/>
      <c r="L96" s="96"/>
      <c r="M96" s="100"/>
      <c r="T96" s="101"/>
      <c r="AT96" s="98" t="s">
        <v>104</v>
      </c>
      <c r="AU96" s="98" t="s">
        <v>45</v>
      </c>
      <c r="AV96" s="98" t="s">
        <v>9</v>
      </c>
      <c r="AW96" s="98" t="s">
        <v>76</v>
      </c>
      <c r="AX96" s="98" t="s">
        <v>40</v>
      </c>
      <c r="AY96" s="98" t="s">
        <v>99</v>
      </c>
    </row>
    <row r="97" spans="2:51" s="5" customFormat="1" ht="15.75" customHeight="1" x14ac:dyDescent="0.3">
      <c r="B97" s="96"/>
      <c r="D97" s="97" t="s">
        <v>104</v>
      </c>
      <c r="E97" s="98"/>
      <c r="F97" s="99" t="s">
        <v>161</v>
      </c>
      <c r="H97" s="98"/>
      <c r="L97" s="96"/>
      <c r="M97" s="100"/>
      <c r="T97" s="101"/>
      <c r="AT97" s="98" t="s">
        <v>104</v>
      </c>
      <c r="AU97" s="98" t="s">
        <v>45</v>
      </c>
      <c r="AV97" s="98" t="s">
        <v>9</v>
      </c>
      <c r="AW97" s="98" t="s">
        <v>76</v>
      </c>
      <c r="AX97" s="98" t="s">
        <v>40</v>
      </c>
      <c r="AY97" s="98" t="s">
        <v>99</v>
      </c>
    </row>
    <row r="98" spans="2:51" s="5" customFormat="1" ht="15.75" customHeight="1" x14ac:dyDescent="0.3">
      <c r="B98" s="96"/>
      <c r="D98" s="97" t="s">
        <v>104</v>
      </c>
      <c r="E98" s="98"/>
      <c r="F98" s="99" t="s">
        <v>162</v>
      </c>
      <c r="H98" s="98"/>
      <c r="L98" s="96"/>
      <c r="M98" s="100"/>
      <c r="T98" s="101"/>
      <c r="AT98" s="98" t="s">
        <v>104</v>
      </c>
      <c r="AU98" s="98" t="s">
        <v>45</v>
      </c>
      <c r="AV98" s="98" t="s">
        <v>9</v>
      </c>
      <c r="AW98" s="98" t="s">
        <v>76</v>
      </c>
      <c r="AX98" s="98" t="s">
        <v>40</v>
      </c>
      <c r="AY98" s="98" t="s">
        <v>99</v>
      </c>
    </row>
    <row r="99" spans="2:51" s="5" customFormat="1" ht="15.75" customHeight="1" x14ac:dyDescent="0.3">
      <c r="B99" s="102"/>
      <c r="D99" s="97" t="s">
        <v>104</v>
      </c>
      <c r="E99" s="103"/>
      <c r="F99" s="104" t="s">
        <v>163</v>
      </c>
      <c r="H99" s="105">
        <v>200.52</v>
      </c>
      <c r="L99" s="102"/>
      <c r="M99" s="106"/>
      <c r="T99" s="107"/>
      <c r="AT99" s="103" t="s">
        <v>104</v>
      </c>
      <c r="AU99" s="103" t="s">
        <v>45</v>
      </c>
      <c r="AV99" s="103" t="s">
        <v>45</v>
      </c>
      <c r="AW99" s="103" t="s">
        <v>76</v>
      </c>
      <c r="AX99" s="103" t="s">
        <v>40</v>
      </c>
      <c r="AY99" s="103" t="s">
        <v>99</v>
      </c>
    </row>
    <row r="100" spans="2:51" s="5" customFormat="1" ht="15.75" customHeight="1" x14ac:dyDescent="0.3">
      <c r="B100" s="102"/>
      <c r="D100" s="97" t="s">
        <v>104</v>
      </c>
      <c r="E100" s="103"/>
      <c r="F100" s="104" t="s">
        <v>164</v>
      </c>
      <c r="H100" s="105">
        <v>13.52</v>
      </c>
      <c r="L100" s="102"/>
      <c r="M100" s="106"/>
      <c r="T100" s="107"/>
      <c r="AT100" s="103" t="s">
        <v>104</v>
      </c>
      <c r="AU100" s="103" t="s">
        <v>45</v>
      </c>
      <c r="AV100" s="103" t="s">
        <v>45</v>
      </c>
      <c r="AW100" s="103" t="s">
        <v>76</v>
      </c>
      <c r="AX100" s="103" t="s">
        <v>40</v>
      </c>
      <c r="AY100" s="103" t="s">
        <v>99</v>
      </c>
    </row>
    <row r="101" spans="2:51" s="5" customFormat="1" ht="15.75" customHeight="1" x14ac:dyDescent="0.3">
      <c r="B101" s="102"/>
      <c r="D101" s="97" t="s">
        <v>104</v>
      </c>
      <c r="E101" s="103"/>
      <c r="F101" s="104" t="s">
        <v>165</v>
      </c>
      <c r="H101" s="105">
        <v>39.700000000000003</v>
      </c>
      <c r="L101" s="102"/>
      <c r="M101" s="106"/>
      <c r="T101" s="107"/>
      <c r="AT101" s="103" t="s">
        <v>104</v>
      </c>
      <c r="AU101" s="103" t="s">
        <v>45</v>
      </c>
      <c r="AV101" s="103" t="s">
        <v>45</v>
      </c>
      <c r="AW101" s="103" t="s">
        <v>76</v>
      </c>
      <c r="AX101" s="103" t="s">
        <v>40</v>
      </c>
      <c r="AY101" s="103" t="s">
        <v>99</v>
      </c>
    </row>
    <row r="102" spans="2:51" s="5" customFormat="1" ht="15.75" customHeight="1" x14ac:dyDescent="0.3">
      <c r="B102" s="102"/>
      <c r="D102" s="97" t="s">
        <v>104</v>
      </c>
      <c r="E102" s="103"/>
      <c r="F102" s="104" t="s">
        <v>166</v>
      </c>
      <c r="H102" s="105">
        <v>45.3</v>
      </c>
      <c r="L102" s="102"/>
      <c r="M102" s="106"/>
      <c r="T102" s="107"/>
      <c r="AT102" s="103" t="s">
        <v>104</v>
      </c>
      <c r="AU102" s="103" t="s">
        <v>45</v>
      </c>
      <c r="AV102" s="103" t="s">
        <v>45</v>
      </c>
      <c r="AW102" s="103" t="s">
        <v>76</v>
      </c>
      <c r="AX102" s="103" t="s">
        <v>40</v>
      </c>
      <c r="AY102" s="103" t="s">
        <v>99</v>
      </c>
    </row>
    <row r="103" spans="2:51" s="5" customFormat="1" ht="15.75" customHeight="1" x14ac:dyDescent="0.3">
      <c r="B103" s="96"/>
      <c r="D103" s="97" t="s">
        <v>104</v>
      </c>
      <c r="E103" s="98"/>
      <c r="F103" s="99" t="s">
        <v>167</v>
      </c>
      <c r="H103" s="98"/>
      <c r="L103" s="96"/>
      <c r="M103" s="100"/>
      <c r="T103" s="101"/>
      <c r="AT103" s="98" t="s">
        <v>104</v>
      </c>
      <c r="AU103" s="98" t="s">
        <v>45</v>
      </c>
      <c r="AV103" s="98" t="s">
        <v>9</v>
      </c>
      <c r="AW103" s="98" t="s">
        <v>76</v>
      </c>
      <c r="AX103" s="98" t="s">
        <v>40</v>
      </c>
      <c r="AY103" s="98" t="s">
        <v>99</v>
      </c>
    </row>
    <row r="104" spans="2:51" s="5" customFormat="1" ht="15.75" customHeight="1" x14ac:dyDescent="0.3">
      <c r="B104" s="102"/>
      <c r="D104" s="97" t="s">
        <v>104</v>
      </c>
      <c r="E104" s="103"/>
      <c r="F104" s="104" t="s">
        <v>168</v>
      </c>
      <c r="H104" s="105">
        <v>3.4</v>
      </c>
      <c r="L104" s="102"/>
      <c r="M104" s="106"/>
      <c r="T104" s="107"/>
      <c r="AT104" s="103" t="s">
        <v>104</v>
      </c>
      <c r="AU104" s="103" t="s">
        <v>45</v>
      </c>
      <c r="AV104" s="103" t="s">
        <v>45</v>
      </c>
      <c r="AW104" s="103" t="s">
        <v>76</v>
      </c>
      <c r="AX104" s="103" t="s">
        <v>40</v>
      </c>
      <c r="AY104" s="103" t="s">
        <v>99</v>
      </c>
    </row>
    <row r="105" spans="2:51" s="5" customFormat="1" ht="15.75" customHeight="1" x14ac:dyDescent="0.3">
      <c r="B105" s="102"/>
      <c r="D105" s="97" t="s">
        <v>104</v>
      </c>
      <c r="E105" s="103"/>
      <c r="F105" s="104" t="s">
        <v>169</v>
      </c>
      <c r="H105" s="105">
        <v>2.4900000000000002</v>
      </c>
      <c r="L105" s="102"/>
      <c r="M105" s="106"/>
      <c r="T105" s="107"/>
      <c r="AT105" s="103" t="s">
        <v>104</v>
      </c>
      <c r="AU105" s="103" t="s">
        <v>45</v>
      </c>
      <c r="AV105" s="103" t="s">
        <v>45</v>
      </c>
      <c r="AW105" s="103" t="s">
        <v>76</v>
      </c>
      <c r="AX105" s="103" t="s">
        <v>40</v>
      </c>
      <c r="AY105" s="103" t="s">
        <v>99</v>
      </c>
    </row>
    <row r="106" spans="2:51" s="5" customFormat="1" ht="15.75" customHeight="1" x14ac:dyDescent="0.3">
      <c r="B106" s="96"/>
      <c r="D106" s="97" t="s">
        <v>104</v>
      </c>
      <c r="E106" s="98"/>
      <c r="F106" s="99" t="s">
        <v>170</v>
      </c>
      <c r="H106" s="98"/>
      <c r="L106" s="96"/>
      <c r="M106" s="100"/>
      <c r="T106" s="101"/>
      <c r="AT106" s="98" t="s">
        <v>104</v>
      </c>
      <c r="AU106" s="98" t="s">
        <v>45</v>
      </c>
      <c r="AV106" s="98" t="s">
        <v>9</v>
      </c>
      <c r="AW106" s="98" t="s">
        <v>76</v>
      </c>
      <c r="AX106" s="98" t="s">
        <v>40</v>
      </c>
      <c r="AY106" s="98" t="s">
        <v>99</v>
      </c>
    </row>
    <row r="107" spans="2:51" s="5" customFormat="1" ht="15.75" customHeight="1" x14ac:dyDescent="0.3">
      <c r="B107" s="102"/>
      <c r="D107" s="97" t="s">
        <v>104</v>
      </c>
      <c r="E107" s="103"/>
      <c r="F107" s="104" t="s">
        <v>171</v>
      </c>
      <c r="H107" s="105">
        <v>1567.56</v>
      </c>
      <c r="L107" s="102"/>
      <c r="M107" s="106"/>
      <c r="T107" s="107"/>
      <c r="AT107" s="103" t="s">
        <v>104</v>
      </c>
      <c r="AU107" s="103" t="s">
        <v>45</v>
      </c>
      <c r="AV107" s="103" t="s">
        <v>45</v>
      </c>
      <c r="AW107" s="103" t="s">
        <v>76</v>
      </c>
      <c r="AX107" s="103" t="s">
        <v>40</v>
      </c>
      <c r="AY107" s="103" t="s">
        <v>99</v>
      </c>
    </row>
    <row r="108" spans="2:51" s="5" customFormat="1" ht="15.75" customHeight="1" x14ac:dyDescent="0.3">
      <c r="B108" s="114"/>
      <c r="D108" s="97" t="s">
        <v>104</v>
      </c>
      <c r="E108" s="115" t="s">
        <v>143</v>
      </c>
      <c r="F108" s="116" t="s">
        <v>106</v>
      </c>
      <c r="H108" s="117">
        <v>1872.49</v>
      </c>
      <c r="L108" s="114"/>
      <c r="M108" s="118"/>
      <c r="T108" s="119"/>
      <c r="AT108" s="115" t="s">
        <v>104</v>
      </c>
      <c r="AU108" s="115" t="s">
        <v>45</v>
      </c>
      <c r="AV108" s="115" t="s">
        <v>107</v>
      </c>
      <c r="AW108" s="115" t="s">
        <v>76</v>
      </c>
      <c r="AX108" s="115" t="s">
        <v>40</v>
      </c>
      <c r="AY108" s="115" t="s">
        <v>99</v>
      </c>
    </row>
    <row r="109" spans="2:51" s="5" customFormat="1" ht="15.75" customHeight="1" x14ac:dyDescent="0.3">
      <c r="B109" s="96"/>
      <c r="D109" s="97" t="s">
        <v>104</v>
      </c>
      <c r="E109" s="98"/>
      <c r="F109" s="99" t="s">
        <v>172</v>
      </c>
      <c r="H109" s="98"/>
      <c r="L109" s="96"/>
      <c r="M109" s="100"/>
      <c r="T109" s="101"/>
      <c r="AT109" s="98" t="s">
        <v>104</v>
      </c>
      <c r="AU109" s="98" t="s">
        <v>45</v>
      </c>
      <c r="AV109" s="98" t="s">
        <v>9</v>
      </c>
      <c r="AW109" s="98" t="s">
        <v>76</v>
      </c>
      <c r="AX109" s="98" t="s">
        <v>40</v>
      </c>
      <c r="AY109" s="98" t="s">
        <v>99</v>
      </c>
    </row>
    <row r="110" spans="2:51" s="5" customFormat="1" ht="15.75" customHeight="1" x14ac:dyDescent="0.3">
      <c r="B110" s="102"/>
      <c r="D110" s="97" t="s">
        <v>104</v>
      </c>
      <c r="E110" s="103"/>
      <c r="F110" s="104" t="s">
        <v>173</v>
      </c>
      <c r="H110" s="105">
        <v>1569.51</v>
      </c>
      <c r="L110" s="102"/>
      <c r="M110" s="106"/>
      <c r="T110" s="107"/>
      <c r="AT110" s="103" t="s">
        <v>104</v>
      </c>
      <c r="AU110" s="103" t="s">
        <v>45</v>
      </c>
      <c r="AV110" s="103" t="s">
        <v>45</v>
      </c>
      <c r="AW110" s="103" t="s">
        <v>76</v>
      </c>
      <c r="AX110" s="103" t="s">
        <v>40</v>
      </c>
      <c r="AY110" s="103" t="s">
        <v>99</v>
      </c>
    </row>
    <row r="111" spans="2:51" s="5" customFormat="1" ht="15.75" customHeight="1" x14ac:dyDescent="0.3">
      <c r="B111" s="114"/>
      <c r="D111" s="97" t="s">
        <v>104</v>
      </c>
      <c r="E111" s="115" t="s">
        <v>138</v>
      </c>
      <c r="F111" s="116" t="s">
        <v>106</v>
      </c>
      <c r="H111" s="117">
        <v>1569.51</v>
      </c>
      <c r="L111" s="114"/>
      <c r="M111" s="118"/>
      <c r="T111" s="119"/>
      <c r="AT111" s="115" t="s">
        <v>104</v>
      </c>
      <c r="AU111" s="115" t="s">
        <v>45</v>
      </c>
      <c r="AV111" s="115" t="s">
        <v>107</v>
      </c>
      <c r="AW111" s="115" t="s">
        <v>76</v>
      </c>
      <c r="AX111" s="115" t="s">
        <v>40</v>
      </c>
      <c r="AY111" s="115" t="s">
        <v>99</v>
      </c>
    </row>
    <row r="112" spans="2:51" s="5" customFormat="1" ht="15.75" customHeight="1" x14ac:dyDescent="0.3">
      <c r="B112" s="108"/>
      <c r="D112" s="97" t="s">
        <v>104</v>
      </c>
      <c r="E112" s="109"/>
      <c r="F112" s="110" t="s">
        <v>105</v>
      </c>
      <c r="H112" s="111">
        <v>3442</v>
      </c>
      <c r="L112" s="108"/>
      <c r="M112" s="112"/>
      <c r="T112" s="113"/>
      <c r="AT112" s="109" t="s">
        <v>104</v>
      </c>
      <c r="AU112" s="109" t="s">
        <v>45</v>
      </c>
      <c r="AV112" s="109" t="s">
        <v>102</v>
      </c>
      <c r="AW112" s="109" t="s">
        <v>76</v>
      </c>
      <c r="AX112" s="109" t="s">
        <v>9</v>
      </c>
      <c r="AY112" s="109" t="s">
        <v>99</v>
      </c>
    </row>
    <row r="113" spans="2:65" s="5" customFormat="1" ht="15.75" customHeight="1" x14ac:dyDescent="0.3">
      <c r="B113" s="15"/>
      <c r="C113" s="120" t="s">
        <v>107</v>
      </c>
      <c r="D113" s="120" t="s">
        <v>114</v>
      </c>
      <c r="E113" s="121" t="s">
        <v>174</v>
      </c>
      <c r="F113" s="122" t="s">
        <v>175</v>
      </c>
      <c r="G113" s="123" t="s">
        <v>44</v>
      </c>
      <c r="H113" s="124">
        <v>1966.115</v>
      </c>
      <c r="I113" s="125"/>
      <c r="J113" s="124">
        <f>ROUND($I$113*$H$113,3)</f>
        <v>0</v>
      </c>
      <c r="K113" s="122" t="s">
        <v>101</v>
      </c>
      <c r="L113" s="126"/>
      <c r="M113" s="127"/>
      <c r="N113" s="128" t="s">
        <v>30</v>
      </c>
      <c r="P113" s="90">
        <f>$O$113*$H$113</f>
        <v>0</v>
      </c>
      <c r="Q113" s="90">
        <v>3.0000000000000001E-5</v>
      </c>
      <c r="R113" s="90">
        <f>$Q$113*$H$113</f>
        <v>5.898345E-2</v>
      </c>
      <c r="S113" s="90">
        <v>0</v>
      </c>
      <c r="T113" s="91">
        <f>$S$113*$H$113</f>
        <v>0</v>
      </c>
      <c r="AR113" s="41" t="s">
        <v>112</v>
      </c>
      <c r="AT113" s="41" t="s">
        <v>114</v>
      </c>
      <c r="AU113" s="41" t="s">
        <v>45</v>
      </c>
      <c r="AY113" s="5" t="s">
        <v>99</v>
      </c>
      <c r="BE113" s="92">
        <f>IF($N$113="základní",$J$113,0)</f>
        <v>0</v>
      </c>
      <c r="BF113" s="92">
        <f>IF($N$113="snížená",$J$113,0)</f>
        <v>0</v>
      </c>
      <c r="BG113" s="92">
        <f>IF($N$113="zákl. přenesená",$J$113,0)</f>
        <v>0</v>
      </c>
      <c r="BH113" s="92">
        <f>IF($N$113="sníž. přenesená",$J$113,0)</f>
        <v>0</v>
      </c>
      <c r="BI113" s="92">
        <f>IF($N$113="nulová",$J$113,0)</f>
        <v>0</v>
      </c>
      <c r="BJ113" s="41" t="s">
        <v>45</v>
      </c>
      <c r="BK113" s="93">
        <f>ROUND($I$113*$H$113,3)</f>
        <v>0</v>
      </c>
      <c r="BL113" s="41" t="s">
        <v>102</v>
      </c>
      <c r="BM113" s="41" t="s">
        <v>176</v>
      </c>
    </row>
    <row r="114" spans="2:65" s="5" customFormat="1" ht="27" customHeight="1" x14ac:dyDescent="0.3">
      <c r="B114" s="15"/>
      <c r="D114" s="94" t="s">
        <v>103</v>
      </c>
      <c r="F114" s="95" t="s">
        <v>177</v>
      </c>
      <c r="L114" s="15"/>
      <c r="M114" s="32"/>
      <c r="T114" s="33"/>
      <c r="AT114" s="5" t="s">
        <v>103</v>
      </c>
      <c r="AU114" s="5" t="s">
        <v>45</v>
      </c>
    </row>
    <row r="115" spans="2:65" s="5" customFormat="1" ht="15.75" customHeight="1" x14ac:dyDescent="0.3">
      <c r="B115" s="102"/>
      <c r="D115" s="97" t="s">
        <v>104</v>
      </c>
      <c r="E115" s="103"/>
      <c r="F115" s="104" t="s">
        <v>178</v>
      </c>
      <c r="H115" s="105">
        <v>1966.1144999999999</v>
      </c>
      <c r="L115" s="102"/>
      <c r="M115" s="106"/>
      <c r="T115" s="107"/>
      <c r="AT115" s="103" t="s">
        <v>104</v>
      </c>
      <c r="AU115" s="103" t="s">
        <v>45</v>
      </c>
      <c r="AV115" s="103" t="s">
        <v>45</v>
      </c>
      <c r="AW115" s="103" t="s">
        <v>76</v>
      </c>
      <c r="AX115" s="103" t="s">
        <v>40</v>
      </c>
      <c r="AY115" s="103" t="s">
        <v>99</v>
      </c>
    </row>
    <row r="116" spans="2:65" s="5" customFormat="1" ht="15.75" customHeight="1" x14ac:dyDescent="0.3">
      <c r="B116" s="108"/>
      <c r="D116" s="97" t="s">
        <v>104</v>
      </c>
      <c r="E116" s="109"/>
      <c r="F116" s="110" t="s">
        <v>105</v>
      </c>
      <c r="H116" s="111">
        <v>1966.1144999999999</v>
      </c>
      <c r="L116" s="108"/>
      <c r="M116" s="112"/>
      <c r="T116" s="113"/>
      <c r="AT116" s="109" t="s">
        <v>104</v>
      </c>
      <c r="AU116" s="109" t="s">
        <v>45</v>
      </c>
      <c r="AV116" s="109" t="s">
        <v>102</v>
      </c>
      <c r="AW116" s="109" t="s">
        <v>76</v>
      </c>
      <c r="AX116" s="109" t="s">
        <v>9</v>
      </c>
      <c r="AY116" s="109" t="s">
        <v>99</v>
      </c>
    </row>
    <row r="117" spans="2:65" s="5" customFormat="1" ht="15.75" customHeight="1" x14ac:dyDescent="0.3">
      <c r="B117" s="15"/>
      <c r="C117" s="120" t="s">
        <v>102</v>
      </c>
      <c r="D117" s="120" t="s">
        <v>114</v>
      </c>
      <c r="E117" s="121" t="s">
        <v>179</v>
      </c>
      <c r="F117" s="122" t="s">
        <v>180</v>
      </c>
      <c r="G117" s="123" t="s">
        <v>44</v>
      </c>
      <c r="H117" s="124">
        <v>1647.9860000000001</v>
      </c>
      <c r="I117" s="125"/>
      <c r="J117" s="124">
        <f>ROUND($I$117*$H$117,3)</f>
        <v>0</v>
      </c>
      <c r="K117" s="122" t="s">
        <v>101</v>
      </c>
      <c r="L117" s="126"/>
      <c r="M117" s="127"/>
      <c r="N117" s="128" t="s">
        <v>30</v>
      </c>
      <c r="P117" s="90">
        <f>$O$117*$H$117</f>
        <v>0</v>
      </c>
      <c r="Q117" s="90">
        <v>4.0000000000000003E-5</v>
      </c>
      <c r="R117" s="90">
        <f>$Q$117*$H$117</f>
        <v>6.591944000000001E-2</v>
      </c>
      <c r="S117" s="90">
        <v>0</v>
      </c>
      <c r="T117" s="91">
        <f>$S$117*$H$117</f>
        <v>0</v>
      </c>
      <c r="AR117" s="41" t="s">
        <v>112</v>
      </c>
      <c r="AT117" s="41" t="s">
        <v>114</v>
      </c>
      <c r="AU117" s="41" t="s">
        <v>45</v>
      </c>
      <c r="AY117" s="5" t="s">
        <v>99</v>
      </c>
      <c r="BE117" s="92">
        <f>IF($N$117="základní",$J$117,0)</f>
        <v>0</v>
      </c>
      <c r="BF117" s="92">
        <f>IF($N$117="snížená",$J$117,0)</f>
        <v>0</v>
      </c>
      <c r="BG117" s="92">
        <f>IF($N$117="zákl. přenesená",$J$117,0)</f>
        <v>0</v>
      </c>
      <c r="BH117" s="92">
        <f>IF($N$117="sníž. přenesená",$J$117,0)</f>
        <v>0</v>
      </c>
      <c r="BI117" s="92">
        <f>IF($N$117="nulová",$J$117,0)</f>
        <v>0</v>
      </c>
      <c r="BJ117" s="41" t="s">
        <v>45</v>
      </c>
      <c r="BK117" s="93">
        <f>ROUND($I$117*$H$117,3)</f>
        <v>0</v>
      </c>
      <c r="BL117" s="41" t="s">
        <v>102</v>
      </c>
      <c r="BM117" s="41" t="s">
        <v>181</v>
      </c>
    </row>
    <row r="118" spans="2:65" s="5" customFormat="1" ht="27" customHeight="1" x14ac:dyDescent="0.3">
      <c r="B118" s="15"/>
      <c r="D118" s="94" t="s">
        <v>103</v>
      </c>
      <c r="F118" s="95" t="s">
        <v>182</v>
      </c>
      <c r="L118" s="15"/>
      <c r="M118" s="32"/>
      <c r="T118" s="33"/>
      <c r="AT118" s="5" t="s">
        <v>103</v>
      </c>
      <c r="AU118" s="5" t="s">
        <v>45</v>
      </c>
    </row>
    <row r="119" spans="2:65" s="5" customFormat="1" ht="30.75" customHeight="1" x14ac:dyDescent="0.3">
      <c r="B119" s="15"/>
      <c r="D119" s="97" t="s">
        <v>118</v>
      </c>
      <c r="F119" s="129" t="s">
        <v>183</v>
      </c>
      <c r="L119" s="15"/>
      <c r="M119" s="32"/>
      <c r="T119" s="33"/>
      <c r="AT119" s="5" t="s">
        <v>118</v>
      </c>
      <c r="AU119" s="5" t="s">
        <v>45</v>
      </c>
    </row>
    <row r="120" spans="2:65" s="5" customFormat="1" ht="15.75" customHeight="1" x14ac:dyDescent="0.3">
      <c r="B120" s="102"/>
      <c r="D120" s="97" t="s">
        <v>104</v>
      </c>
      <c r="E120" s="103"/>
      <c r="F120" s="104" t="s">
        <v>184</v>
      </c>
      <c r="H120" s="105">
        <v>1647.9855</v>
      </c>
      <c r="L120" s="102"/>
      <c r="M120" s="106"/>
      <c r="T120" s="107"/>
      <c r="AT120" s="103" t="s">
        <v>104</v>
      </c>
      <c r="AU120" s="103" t="s">
        <v>45</v>
      </c>
      <c r="AV120" s="103" t="s">
        <v>45</v>
      </c>
      <c r="AW120" s="103" t="s">
        <v>76</v>
      </c>
      <c r="AX120" s="103" t="s">
        <v>40</v>
      </c>
      <c r="AY120" s="103" t="s">
        <v>99</v>
      </c>
    </row>
    <row r="121" spans="2:65" s="5" customFormat="1" ht="15.75" customHeight="1" x14ac:dyDescent="0.3">
      <c r="B121" s="108"/>
      <c r="D121" s="97" t="s">
        <v>104</v>
      </c>
      <c r="E121" s="109"/>
      <c r="F121" s="110" t="s">
        <v>105</v>
      </c>
      <c r="H121" s="111">
        <v>1647.9855</v>
      </c>
      <c r="L121" s="108"/>
      <c r="M121" s="112"/>
      <c r="T121" s="113"/>
      <c r="AT121" s="109" t="s">
        <v>104</v>
      </c>
      <c r="AU121" s="109" t="s">
        <v>45</v>
      </c>
      <c r="AV121" s="109" t="s">
        <v>102</v>
      </c>
      <c r="AW121" s="109" t="s">
        <v>76</v>
      </c>
      <c r="AX121" s="109" t="s">
        <v>9</v>
      </c>
      <c r="AY121" s="109" t="s">
        <v>99</v>
      </c>
    </row>
    <row r="122" spans="2:65" s="71" customFormat="1" ht="30.75" customHeight="1" x14ac:dyDescent="0.3">
      <c r="B122" s="72"/>
      <c r="D122" s="73" t="s">
        <v>39</v>
      </c>
      <c r="E122" s="80" t="s">
        <v>113</v>
      </c>
      <c r="F122" s="80" t="s">
        <v>124</v>
      </c>
      <c r="J122" s="81">
        <f>$BK$122</f>
        <v>0</v>
      </c>
      <c r="L122" s="72"/>
      <c r="M122" s="76"/>
      <c r="P122" s="77">
        <f>SUM($P$123:$P$128)</f>
        <v>0</v>
      </c>
      <c r="R122" s="77">
        <f>SUM($R$123:$R$128)</f>
        <v>0</v>
      </c>
      <c r="T122" s="78">
        <f>SUM($T$123:$T$128)</f>
        <v>0</v>
      </c>
      <c r="AR122" s="73" t="s">
        <v>9</v>
      </c>
      <c r="AT122" s="73" t="s">
        <v>39</v>
      </c>
      <c r="AU122" s="73" t="s">
        <v>9</v>
      </c>
      <c r="AY122" s="73" t="s">
        <v>99</v>
      </c>
      <c r="BK122" s="79">
        <f>SUM($BK$123:$BK$128)</f>
        <v>0</v>
      </c>
    </row>
    <row r="123" spans="2:65" s="5" customFormat="1" ht="15.75" customHeight="1" x14ac:dyDescent="0.3">
      <c r="B123" s="15"/>
      <c r="C123" s="82" t="s">
        <v>108</v>
      </c>
      <c r="D123" s="82" t="s">
        <v>100</v>
      </c>
      <c r="E123" s="83" t="s">
        <v>185</v>
      </c>
      <c r="F123" s="84" t="s">
        <v>186</v>
      </c>
      <c r="G123" s="85" t="s">
        <v>47</v>
      </c>
      <c r="H123" s="86">
        <v>3747.3040000000001</v>
      </c>
      <c r="I123" s="87"/>
      <c r="J123" s="86">
        <f>ROUND($I$123*$H$123,3)</f>
        <v>0</v>
      </c>
      <c r="K123" s="84" t="s">
        <v>101</v>
      </c>
      <c r="L123" s="15"/>
      <c r="M123" s="88"/>
      <c r="N123" s="89" t="s">
        <v>30</v>
      </c>
      <c r="P123" s="90">
        <f>$O$123*$H$123</f>
        <v>0</v>
      </c>
      <c r="Q123" s="90">
        <v>0</v>
      </c>
      <c r="R123" s="90">
        <f>$Q$123*$H$123</f>
        <v>0</v>
      </c>
      <c r="S123" s="90">
        <v>0</v>
      </c>
      <c r="T123" s="91">
        <f>$S$123*$H$123</f>
        <v>0</v>
      </c>
      <c r="AR123" s="41" t="s">
        <v>102</v>
      </c>
      <c r="AT123" s="41" t="s">
        <v>100</v>
      </c>
      <c r="AU123" s="41" t="s">
        <v>45</v>
      </c>
      <c r="AY123" s="5" t="s">
        <v>99</v>
      </c>
      <c r="BE123" s="92">
        <f>IF($N$123="základní",$J$123,0)</f>
        <v>0</v>
      </c>
      <c r="BF123" s="92">
        <f>IF($N$123="snížená",$J$123,0)</f>
        <v>0</v>
      </c>
      <c r="BG123" s="92">
        <f>IF($N$123="zákl. přenesená",$J$123,0)</f>
        <v>0</v>
      </c>
      <c r="BH123" s="92">
        <f>IF($N$123="sníž. přenesená",$J$123,0)</f>
        <v>0</v>
      </c>
      <c r="BI123" s="92">
        <f>IF($N$123="nulová",$J$123,0)</f>
        <v>0</v>
      </c>
      <c r="BJ123" s="41" t="s">
        <v>45</v>
      </c>
      <c r="BK123" s="93">
        <f>ROUND($I$123*$H$123,3)</f>
        <v>0</v>
      </c>
      <c r="BL123" s="41" t="s">
        <v>102</v>
      </c>
      <c r="BM123" s="41" t="s">
        <v>187</v>
      </c>
    </row>
    <row r="124" spans="2:65" s="5" customFormat="1" ht="16.5" customHeight="1" x14ac:dyDescent="0.3">
      <c r="B124" s="15"/>
      <c r="D124" s="94" t="s">
        <v>103</v>
      </c>
      <c r="F124" s="95" t="s">
        <v>188</v>
      </c>
      <c r="L124" s="15"/>
      <c r="M124" s="32"/>
      <c r="T124" s="33"/>
      <c r="AT124" s="5" t="s">
        <v>103</v>
      </c>
      <c r="AU124" s="5" t="s">
        <v>45</v>
      </c>
    </row>
    <row r="125" spans="2:65" s="5" customFormat="1" ht="15.75" customHeight="1" x14ac:dyDescent="0.3">
      <c r="B125" s="102"/>
      <c r="D125" s="97" t="s">
        <v>104</v>
      </c>
      <c r="E125" s="103"/>
      <c r="F125" s="104" t="s">
        <v>57</v>
      </c>
      <c r="H125" s="105">
        <v>3747.3040000000001</v>
      </c>
      <c r="L125" s="102"/>
      <c r="M125" s="106"/>
      <c r="T125" s="107"/>
      <c r="AT125" s="103" t="s">
        <v>104</v>
      </c>
      <c r="AU125" s="103" t="s">
        <v>45</v>
      </c>
      <c r="AV125" s="103" t="s">
        <v>45</v>
      </c>
      <c r="AW125" s="103" t="s">
        <v>76</v>
      </c>
      <c r="AX125" s="103" t="s">
        <v>40</v>
      </c>
      <c r="AY125" s="103" t="s">
        <v>99</v>
      </c>
    </row>
    <row r="126" spans="2:65" s="5" customFormat="1" ht="15.75" customHeight="1" x14ac:dyDescent="0.3">
      <c r="B126" s="108"/>
      <c r="D126" s="97" t="s">
        <v>104</v>
      </c>
      <c r="E126" s="109"/>
      <c r="F126" s="110" t="s">
        <v>105</v>
      </c>
      <c r="H126" s="111">
        <v>3747.3040000000001</v>
      </c>
      <c r="L126" s="108"/>
      <c r="M126" s="112"/>
      <c r="T126" s="113"/>
      <c r="AT126" s="109" t="s">
        <v>104</v>
      </c>
      <c r="AU126" s="109" t="s">
        <v>45</v>
      </c>
      <c r="AV126" s="109" t="s">
        <v>102</v>
      </c>
      <c r="AW126" s="109" t="s">
        <v>76</v>
      </c>
      <c r="AX126" s="109" t="s">
        <v>9</v>
      </c>
      <c r="AY126" s="109" t="s">
        <v>99</v>
      </c>
    </row>
    <row r="127" spans="2:65" s="5" customFormat="1" ht="15.75" customHeight="1" x14ac:dyDescent="0.3">
      <c r="B127" s="15"/>
      <c r="C127" s="82" t="s">
        <v>109</v>
      </c>
      <c r="D127" s="82" t="s">
        <v>100</v>
      </c>
      <c r="E127" s="83" t="s">
        <v>127</v>
      </c>
      <c r="F127" s="84" t="s">
        <v>128</v>
      </c>
      <c r="G127" s="85" t="s">
        <v>125</v>
      </c>
      <c r="H127" s="86">
        <v>0.99199999999999999</v>
      </c>
      <c r="I127" s="87"/>
      <c r="J127" s="86">
        <f>ROUND($I$127*$H$127,3)</f>
        <v>0</v>
      </c>
      <c r="K127" s="84" t="s">
        <v>101</v>
      </c>
      <c r="L127" s="15"/>
      <c r="M127" s="88"/>
      <c r="N127" s="89" t="s">
        <v>30</v>
      </c>
      <c r="P127" s="90">
        <f>$O$127*$H$127</f>
        <v>0</v>
      </c>
      <c r="Q127" s="90">
        <v>0</v>
      </c>
      <c r="R127" s="90">
        <f>$Q$127*$H$127</f>
        <v>0</v>
      </c>
      <c r="S127" s="90">
        <v>0</v>
      </c>
      <c r="T127" s="91">
        <f>$S$127*$H$127</f>
        <v>0</v>
      </c>
      <c r="AR127" s="41" t="s">
        <v>102</v>
      </c>
      <c r="AT127" s="41" t="s">
        <v>100</v>
      </c>
      <c r="AU127" s="41" t="s">
        <v>45</v>
      </c>
      <c r="AY127" s="5" t="s">
        <v>99</v>
      </c>
      <c r="BE127" s="92">
        <f>IF($N$127="základní",$J$127,0)</f>
        <v>0</v>
      </c>
      <c r="BF127" s="92">
        <f>IF($N$127="snížená",$J$127,0)</f>
        <v>0</v>
      </c>
      <c r="BG127" s="92">
        <f>IF($N$127="zákl. přenesená",$J$127,0)</f>
        <v>0</v>
      </c>
      <c r="BH127" s="92">
        <f>IF($N$127="sníž. přenesená",$J$127,0)</f>
        <v>0</v>
      </c>
      <c r="BI127" s="92">
        <f>IF($N$127="nulová",$J$127,0)</f>
        <v>0</v>
      </c>
      <c r="BJ127" s="41" t="s">
        <v>45</v>
      </c>
      <c r="BK127" s="93">
        <f>ROUND($I$127*$H$127,3)</f>
        <v>0</v>
      </c>
      <c r="BL127" s="41" t="s">
        <v>102</v>
      </c>
      <c r="BM127" s="41" t="s">
        <v>189</v>
      </c>
    </row>
    <row r="128" spans="2:65" s="5" customFormat="1" ht="38.25" customHeight="1" x14ac:dyDescent="0.3">
      <c r="B128" s="15"/>
      <c r="D128" s="94" t="s">
        <v>103</v>
      </c>
      <c r="F128" s="95" t="s">
        <v>129</v>
      </c>
      <c r="L128" s="15"/>
      <c r="M128" s="32"/>
      <c r="T128" s="33"/>
      <c r="AT128" s="5" t="s">
        <v>103</v>
      </c>
      <c r="AU128" s="5" t="s">
        <v>45</v>
      </c>
    </row>
    <row r="129" spans="2:65" s="71" customFormat="1" ht="37.5" customHeight="1" x14ac:dyDescent="0.35">
      <c r="B129" s="72"/>
      <c r="D129" s="73" t="s">
        <v>39</v>
      </c>
      <c r="E129" s="74" t="s">
        <v>130</v>
      </c>
      <c r="F129" s="74" t="s">
        <v>130</v>
      </c>
      <c r="J129" s="75">
        <f>$BK$129</f>
        <v>0</v>
      </c>
      <c r="L129" s="72"/>
      <c r="M129" s="76"/>
      <c r="P129" s="77">
        <f>$P$130</f>
        <v>0</v>
      </c>
      <c r="R129" s="77">
        <f>$R$130</f>
        <v>2.88816E-2</v>
      </c>
      <c r="T129" s="78">
        <f>$T$130</f>
        <v>0</v>
      </c>
      <c r="AR129" s="73" t="s">
        <v>45</v>
      </c>
      <c r="AT129" s="73" t="s">
        <v>39</v>
      </c>
      <c r="AU129" s="73" t="s">
        <v>40</v>
      </c>
      <c r="AY129" s="73" t="s">
        <v>99</v>
      </c>
      <c r="BK129" s="79">
        <f>$BK$130</f>
        <v>0</v>
      </c>
    </row>
    <row r="130" spans="2:65" s="71" customFormat="1" ht="21" customHeight="1" x14ac:dyDescent="0.3">
      <c r="B130" s="72"/>
      <c r="D130" s="73" t="s">
        <v>39</v>
      </c>
      <c r="E130" s="80" t="s">
        <v>190</v>
      </c>
      <c r="F130" s="80" t="s">
        <v>191</v>
      </c>
      <c r="J130" s="81">
        <f>$BK$130</f>
        <v>0</v>
      </c>
      <c r="L130" s="72"/>
      <c r="M130" s="76"/>
      <c r="P130" s="77">
        <f>SUM($P$131:$P$146)</f>
        <v>0</v>
      </c>
      <c r="R130" s="77">
        <f>SUM($R$131:$R$146)</f>
        <v>2.88816E-2</v>
      </c>
      <c r="T130" s="78">
        <f>SUM($T$131:$T$146)</f>
        <v>0</v>
      </c>
      <c r="AR130" s="73" t="s">
        <v>45</v>
      </c>
      <c r="AT130" s="73" t="s">
        <v>39</v>
      </c>
      <c r="AU130" s="73" t="s">
        <v>9</v>
      </c>
      <c r="AY130" s="73" t="s">
        <v>99</v>
      </c>
      <c r="BK130" s="79">
        <f>SUM($BK$131:$BK$146)</f>
        <v>0</v>
      </c>
    </row>
    <row r="131" spans="2:65" s="5" customFormat="1" ht="15.75" customHeight="1" x14ac:dyDescent="0.3">
      <c r="B131" s="15"/>
      <c r="C131" s="82" t="s">
        <v>110</v>
      </c>
      <c r="D131" s="82" t="s">
        <v>100</v>
      </c>
      <c r="E131" s="83" t="s">
        <v>192</v>
      </c>
      <c r="F131" s="84" t="s">
        <v>193</v>
      </c>
      <c r="G131" s="85" t="s">
        <v>47</v>
      </c>
      <c r="H131" s="86">
        <v>3.54</v>
      </c>
      <c r="I131" s="87"/>
      <c r="J131" s="86">
        <f>ROUND($I$131*$H$131,3)</f>
        <v>0</v>
      </c>
      <c r="K131" s="84"/>
      <c r="L131" s="15"/>
      <c r="M131" s="88"/>
      <c r="N131" s="89" t="s">
        <v>30</v>
      </c>
      <c r="P131" s="90">
        <f>$O$131*$H$131</f>
        <v>0</v>
      </c>
      <c r="Q131" s="90">
        <v>2.0400000000000001E-3</v>
      </c>
      <c r="R131" s="90">
        <f>$Q$131*$H$131</f>
        <v>7.2216000000000008E-3</v>
      </c>
      <c r="S131" s="90">
        <v>0</v>
      </c>
      <c r="T131" s="91">
        <f>$S$131*$H$131</f>
        <v>0</v>
      </c>
      <c r="AR131" s="41" t="s">
        <v>117</v>
      </c>
      <c r="AT131" s="41" t="s">
        <v>100</v>
      </c>
      <c r="AU131" s="41" t="s">
        <v>45</v>
      </c>
      <c r="AY131" s="5" t="s">
        <v>99</v>
      </c>
      <c r="BE131" s="92">
        <f>IF($N$131="základní",$J$131,0)</f>
        <v>0</v>
      </c>
      <c r="BF131" s="92">
        <f>IF($N$131="snížená",$J$131,0)</f>
        <v>0</v>
      </c>
      <c r="BG131" s="92">
        <f>IF($N$131="zákl. přenesená",$J$131,0)</f>
        <v>0</v>
      </c>
      <c r="BH131" s="92">
        <f>IF($N$131="sníž. přenesená",$J$131,0)</f>
        <v>0</v>
      </c>
      <c r="BI131" s="92">
        <f>IF($N$131="nulová",$J$131,0)</f>
        <v>0</v>
      </c>
      <c r="BJ131" s="41" t="s">
        <v>45</v>
      </c>
      <c r="BK131" s="93">
        <f>ROUND($I$131*$H$131,3)</f>
        <v>0</v>
      </c>
      <c r="BL131" s="41" t="s">
        <v>117</v>
      </c>
      <c r="BM131" s="41" t="s">
        <v>194</v>
      </c>
    </row>
    <row r="132" spans="2:65" s="5" customFormat="1" ht="16.5" customHeight="1" x14ac:dyDescent="0.3">
      <c r="B132" s="15"/>
      <c r="D132" s="94" t="s">
        <v>103</v>
      </c>
      <c r="F132" s="95" t="s">
        <v>195</v>
      </c>
      <c r="L132" s="15"/>
      <c r="M132" s="32"/>
      <c r="T132" s="33"/>
      <c r="AT132" s="5" t="s">
        <v>103</v>
      </c>
      <c r="AU132" s="5" t="s">
        <v>45</v>
      </c>
    </row>
    <row r="133" spans="2:65" s="5" customFormat="1" ht="30.75" customHeight="1" x14ac:dyDescent="0.3">
      <c r="B133" s="15"/>
      <c r="D133" s="97" t="s">
        <v>118</v>
      </c>
      <c r="F133" s="129" t="s">
        <v>196</v>
      </c>
      <c r="L133" s="15"/>
      <c r="M133" s="32"/>
      <c r="T133" s="33"/>
      <c r="AT133" s="5" t="s">
        <v>118</v>
      </c>
      <c r="AU133" s="5" t="s">
        <v>45</v>
      </c>
    </row>
    <row r="134" spans="2:65" s="5" customFormat="1" ht="15.75" customHeight="1" x14ac:dyDescent="0.3">
      <c r="B134" s="96"/>
      <c r="D134" s="97" t="s">
        <v>104</v>
      </c>
      <c r="E134" s="98"/>
      <c r="F134" s="99" t="s">
        <v>197</v>
      </c>
      <c r="H134" s="98"/>
      <c r="L134" s="96"/>
      <c r="M134" s="100"/>
      <c r="T134" s="101"/>
      <c r="AT134" s="98" t="s">
        <v>104</v>
      </c>
      <c r="AU134" s="98" t="s">
        <v>45</v>
      </c>
      <c r="AV134" s="98" t="s">
        <v>9</v>
      </c>
      <c r="AW134" s="98" t="s">
        <v>76</v>
      </c>
      <c r="AX134" s="98" t="s">
        <v>40</v>
      </c>
      <c r="AY134" s="98" t="s">
        <v>99</v>
      </c>
    </row>
    <row r="135" spans="2:65" s="5" customFormat="1" ht="15.75" customHeight="1" x14ac:dyDescent="0.3">
      <c r="B135" s="96"/>
      <c r="D135" s="97" t="s">
        <v>104</v>
      </c>
      <c r="E135" s="98"/>
      <c r="F135" s="99" t="s">
        <v>198</v>
      </c>
      <c r="H135" s="98"/>
      <c r="L135" s="96"/>
      <c r="M135" s="100"/>
      <c r="T135" s="101"/>
      <c r="AT135" s="98" t="s">
        <v>104</v>
      </c>
      <c r="AU135" s="98" t="s">
        <v>45</v>
      </c>
      <c r="AV135" s="98" t="s">
        <v>9</v>
      </c>
      <c r="AW135" s="98" t="s">
        <v>76</v>
      </c>
      <c r="AX135" s="98" t="s">
        <v>40</v>
      </c>
      <c r="AY135" s="98" t="s">
        <v>99</v>
      </c>
    </row>
    <row r="136" spans="2:65" s="5" customFormat="1" ht="15.75" customHeight="1" x14ac:dyDescent="0.3">
      <c r="B136" s="96"/>
      <c r="D136" s="97" t="s">
        <v>104</v>
      </c>
      <c r="E136" s="98"/>
      <c r="F136" s="99" t="s">
        <v>132</v>
      </c>
      <c r="H136" s="98"/>
      <c r="L136" s="96"/>
      <c r="M136" s="100"/>
      <c r="T136" s="101"/>
      <c r="AT136" s="98" t="s">
        <v>104</v>
      </c>
      <c r="AU136" s="98" t="s">
        <v>45</v>
      </c>
      <c r="AV136" s="98" t="s">
        <v>9</v>
      </c>
      <c r="AW136" s="98" t="s">
        <v>76</v>
      </c>
      <c r="AX136" s="98" t="s">
        <v>40</v>
      </c>
      <c r="AY136" s="98" t="s">
        <v>99</v>
      </c>
    </row>
    <row r="137" spans="2:65" s="5" customFormat="1" ht="15.75" customHeight="1" x14ac:dyDescent="0.3">
      <c r="B137" s="102"/>
      <c r="D137" s="97" t="s">
        <v>104</v>
      </c>
      <c r="E137" s="103"/>
      <c r="F137" s="104" t="s">
        <v>133</v>
      </c>
      <c r="H137" s="105">
        <v>3.54</v>
      </c>
      <c r="L137" s="102"/>
      <c r="M137" s="106"/>
      <c r="T137" s="107"/>
      <c r="AT137" s="103" t="s">
        <v>104</v>
      </c>
      <c r="AU137" s="103" t="s">
        <v>45</v>
      </c>
      <c r="AV137" s="103" t="s">
        <v>45</v>
      </c>
      <c r="AW137" s="103" t="s">
        <v>76</v>
      </c>
      <c r="AX137" s="103" t="s">
        <v>40</v>
      </c>
      <c r="AY137" s="103" t="s">
        <v>99</v>
      </c>
    </row>
    <row r="138" spans="2:65" s="5" customFormat="1" ht="15.75" customHeight="1" x14ac:dyDescent="0.3">
      <c r="B138" s="114"/>
      <c r="D138" s="97" t="s">
        <v>104</v>
      </c>
      <c r="E138" s="115" t="s">
        <v>146</v>
      </c>
      <c r="F138" s="116" t="s">
        <v>106</v>
      </c>
      <c r="H138" s="117">
        <v>3.54</v>
      </c>
      <c r="L138" s="114"/>
      <c r="M138" s="118"/>
      <c r="T138" s="119"/>
      <c r="AT138" s="115" t="s">
        <v>104</v>
      </c>
      <c r="AU138" s="115" t="s">
        <v>45</v>
      </c>
      <c r="AV138" s="115" t="s">
        <v>107</v>
      </c>
      <c r="AW138" s="115" t="s">
        <v>76</v>
      </c>
      <c r="AX138" s="115" t="s">
        <v>40</v>
      </c>
      <c r="AY138" s="115" t="s">
        <v>99</v>
      </c>
    </row>
    <row r="139" spans="2:65" s="5" customFormat="1" ht="15.75" customHeight="1" x14ac:dyDescent="0.3">
      <c r="B139" s="108"/>
      <c r="D139" s="97" t="s">
        <v>104</v>
      </c>
      <c r="E139" s="109"/>
      <c r="F139" s="110" t="s">
        <v>105</v>
      </c>
      <c r="H139" s="111">
        <v>3.54</v>
      </c>
      <c r="L139" s="108"/>
      <c r="M139" s="112"/>
      <c r="T139" s="113"/>
      <c r="AT139" s="109" t="s">
        <v>104</v>
      </c>
      <c r="AU139" s="109" t="s">
        <v>45</v>
      </c>
      <c r="AV139" s="109" t="s">
        <v>102</v>
      </c>
      <c r="AW139" s="109" t="s">
        <v>76</v>
      </c>
      <c r="AX139" s="109" t="s">
        <v>9</v>
      </c>
      <c r="AY139" s="109" t="s">
        <v>99</v>
      </c>
    </row>
    <row r="140" spans="2:65" s="5" customFormat="1" ht="15.75" customHeight="1" x14ac:dyDescent="0.3">
      <c r="B140" s="15"/>
      <c r="C140" s="120" t="s">
        <v>112</v>
      </c>
      <c r="D140" s="120" t="s">
        <v>114</v>
      </c>
      <c r="E140" s="121" t="s">
        <v>199</v>
      </c>
      <c r="F140" s="122" t="s">
        <v>200</v>
      </c>
      <c r="G140" s="123" t="s">
        <v>71</v>
      </c>
      <c r="H140" s="124">
        <v>0.72199999999999998</v>
      </c>
      <c r="I140" s="125"/>
      <c r="J140" s="124">
        <f>ROUND($I$140*$H$140,3)</f>
        <v>0</v>
      </c>
      <c r="K140" s="122" t="s">
        <v>101</v>
      </c>
      <c r="L140" s="126"/>
      <c r="M140" s="127"/>
      <c r="N140" s="128" t="s">
        <v>30</v>
      </c>
      <c r="P140" s="90">
        <f>$O$140*$H$140</f>
        <v>0</v>
      </c>
      <c r="Q140" s="90">
        <v>0.03</v>
      </c>
      <c r="R140" s="90">
        <f>$Q$140*$H$140</f>
        <v>2.1659999999999999E-2</v>
      </c>
      <c r="S140" s="90">
        <v>0</v>
      </c>
      <c r="T140" s="91">
        <f>$S$140*$H$140</f>
        <v>0</v>
      </c>
      <c r="AR140" s="41" t="s">
        <v>122</v>
      </c>
      <c r="AT140" s="41" t="s">
        <v>114</v>
      </c>
      <c r="AU140" s="41" t="s">
        <v>45</v>
      </c>
      <c r="AY140" s="5" t="s">
        <v>99</v>
      </c>
      <c r="BE140" s="92">
        <f>IF($N$140="základní",$J$140,0)</f>
        <v>0</v>
      </c>
      <c r="BF140" s="92">
        <f>IF($N$140="snížená",$J$140,0)</f>
        <v>0</v>
      </c>
      <c r="BG140" s="92">
        <f>IF($N$140="zákl. přenesená",$J$140,0)</f>
        <v>0</v>
      </c>
      <c r="BH140" s="92">
        <f>IF($N$140="sníž. přenesená",$J$140,0)</f>
        <v>0</v>
      </c>
      <c r="BI140" s="92">
        <f>IF($N$140="nulová",$J$140,0)</f>
        <v>0</v>
      </c>
      <c r="BJ140" s="41" t="s">
        <v>45</v>
      </c>
      <c r="BK140" s="93">
        <f>ROUND($I$140*$H$140,3)</f>
        <v>0</v>
      </c>
      <c r="BL140" s="41" t="s">
        <v>117</v>
      </c>
      <c r="BM140" s="41" t="s">
        <v>201</v>
      </c>
    </row>
    <row r="141" spans="2:65" s="5" customFormat="1" ht="38.25" customHeight="1" x14ac:dyDescent="0.3">
      <c r="B141" s="15"/>
      <c r="D141" s="94" t="s">
        <v>103</v>
      </c>
      <c r="F141" s="95" t="s">
        <v>202</v>
      </c>
      <c r="L141" s="15"/>
      <c r="M141" s="32"/>
      <c r="T141" s="33"/>
      <c r="AT141" s="5" t="s">
        <v>103</v>
      </c>
      <c r="AU141" s="5" t="s">
        <v>45</v>
      </c>
    </row>
    <row r="142" spans="2:65" s="5" customFormat="1" ht="30.75" customHeight="1" x14ac:dyDescent="0.3">
      <c r="B142" s="15"/>
      <c r="D142" s="97" t="s">
        <v>118</v>
      </c>
      <c r="F142" s="129" t="s">
        <v>203</v>
      </c>
      <c r="L142" s="15"/>
      <c r="M142" s="32"/>
      <c r="T142" s="33"/>
      <c r="AT142" s="5" t="s">
        <v>118</v>
      </c>
      <c r="AU142" s="5" t="s">
        <v>45</v>
      </c>
    </row>
    <row r="143" spans="2:65" s="5" customFormat="1" ht="15.75" customHeight="1" x14ac:dyDescent="0.3">
      <c r="B143" s="102"/>
      <c r="D143" s="97" t="s">
        <v>104</v>
      </c>
      <c r="E143" s="103"/>
      <c r="F143" s="104" t="s">
        <v>204</v>
      </c>
      <c r="H143" s="105">
        <v>0.72216000000000002</v>
      </c>
      <c r="L143" s="102"/>
      <c r="M143" s="106"/>
      <c r="T143" s="107"/>
      <c r="AT143" s="103" t="s">
        <v>104</v>
      </c>
      <c r="AU143" s="103" t="s">
        <v>45</v>
      </c>
      <c r="AV143" s="103" t="s">
        <v>45</v>
      </c>
      <c r="AW143" s="103" t="s">
        <v>76</v>
      </c>
      <c r="AX143" s="103" t="s">
        <v>40</v>
      </c>
      <c r="AY143" s="103" t="s">
        <v>99</v>
      </c>
    </row>
    <row r="144" spans="2:65" s="5" customFormat="1" ht="15.75" customHeight="1" x14ac:dyDescent="0.3">
      <c r="B144" s="108"/>
      <c r="D144" s="97" t="s">
        <v>104</v>
      </c>
      <c r="E144" s="109"/>
      <c r="F144" s="110" t="s">
        <v>105</v>
      </c>
      <c r="H144" s="111">
        <v>0.72216000000000002</v>
      </c>
      <c r="L144" s="108"/>
      <c r="M144" s="112"/>
      <c r="T144" s="113"/>
      <c r="AT144" s="109" t="s">
        <v>104</v>
      </c>
      <c r="AU144" s="109" t="s">
        <v>45</v>
      </c>
      <c r="AV144" s="109" t="s">
        <v>102</v>
      </c>
      <c r="AW144" s="109" t="s">
        <v>76</v>
      </c>
      <c r="AX144" s="109" t="s">
        <v>9</v>
      </c>
      <c r="AY144" s="109" t="s">
        <v>99</v>
      </c>
    </row>
    <row r="145" spans="2:65" s="5" customFormat="1" ht="15.75" customHeight="1" x14ac:dyDescent="0.3">
      <c r="B145" s="15"/>
      <c r="C145" s="82" t="s">
        <v>113</v>
      </c>
      <c r="D145" s="82" t="s">
        <v>100</v>
      </c>
      <c r="E145" s="83" t="s">
        <v>205</v>
      </c>
      <c r="F145" s="84" t="s">
        <v>206</v>
      </c>
      <c r="G145" s="85" t="s">
        <v>131</v>
      </c>
      <c r="H145" s="87"/>
      <c r="I145" s="87"/>
      <c r="J145" s="86">
        <f>ROUND($I$145*$H$145,3)</f>
        <v>0</v>
      </c>
      <c r="K145" s="84" t="s">
        <v>101</v>
      </c>
      <c r="L145" s="15"/>
      <c r="M145" s="88"/>
      <c r="N145" s="89" t="s">
        <v>30</v>
      </c>
      <c r="P145" s="90">
        <f>$O$145*$H$145</f>
        <v>0</v>
      </c>
      <c r="Q145" s="90">
        <v>0</v>
      </c>
      <c r="R145" s="90">
        <f>$Q$145*$H$145</f>
        <v>0</v>
      </c>
      <c r="S145" s="90">
        <v>0</v>
      </c>
      <c r="T145" s="91">
        <f>$S$145*$H$145</f>
        <v>0</v>
      </c>
      <c r="AR145" s="41" t="s">
        <v>117</v>
      </c>
      <c r="AT145" s="41" t="s">
        <v>100</v>
      </c>
      <c r="AU145" s="41" t="s">
        <v>45</v>
      </c>
      <c r="AY145" s="5" t="s">
        <v>99</v>
      </c>
      <c r="BE145" s="92">
        <f>IF($N$145="základní",$J$145,0)</f>
        <v>0</v>
      </c>
      <c r="BF145" s="92">
        <f>IF($N$145="snížená",$J$145,0)</f>
        <v>0</v>
      </c>
      <c r="BG145" s="92">
        <f>IF($N$145="zákl. přenesená",$J$145,0)</f>
        <v>0</v>
      </c>
      <c r="BH145" s="92">
        <f>IF($N$145="sníž. přenesená",$J$145,0)</f>
        <v>0</v>
      </c>
      <c r="BI145" s="92">
        <f>IF($N$145="nulová",$J$145,0)</f>
        <v>0</v>
      </c>
      <c r="BJ145" s="41" t="s">
        <v>45</v>
      </c>
      <c r="BK145" s="93">
        <f>ROUND($I$145*$H$145,3)</f>
        <v>0</v>
      </c>
      <c r="BL145" s="41" t="s">
        <v>117</v>
      </c>
      <c r="BM145" s="41" t="s">
        <v>207</v>
      </c>
    </row>
    <row r="146" spans="2:65" s="5" customFormat="1" ht="27" customHeight="1" x14ac:dyDescent="0.3">
      <c r="B146" s="15"/>
      <c r="D146" s="94" t="s">
        <v>103</v>
      </c>
      <c r="F146" s="95" t="s">
        <v>208</v>
      </c>
      <c r="L146" s="15"/>
      <c r="M146" s="32"/>
      <c r="T146" s="33"/>
      <c r="AT146" s="5" t="s">
        <v>103</v>
      </c>
      <c r="AU146" s="5" t="s">
        <v>45</v>
      </c>
    </row>
    <row r="147" spans="2:65" s="71" customFormat="1" ht="37.5" customHeight="1" x14ac:dyDescent="0.35">
      <c r="B147" s="72"/>
      <c r="D147" s="73" t="s">
        <v>39</v>
      </c>
      <c r="E147" s="74" t="s">
        <v>114</v>
      </c>
      <c r="F147" s="74" t="s">
        <v>134</v>
      </c>
      <c r="J147" s="75">
        <f>$BK$147</f>
        <v>0</v>
      </c>
      <c r="L147" s="72"/>
      <c r="M147" s="76"/>
      <c r="P147" s="77">
        <f>$P$148</f>
        <v>0</v>
      </c>
      <c r="R147" s="77">
        <f>$R$148</f>
        <v>0</v>
      </c>
      <c r="T147" s="78">
        <f>$T$148</f>
        <v>0</v>
      </c>
      <c r="AR147" s="73" t="s">
        <v>107</v>
      </c>
      <c r="AT147" s="73" t="s">
        <v>39</v>
      </c>
      <c r="AU147" s="73" t="s">
        <v>40</v>
      </c>
      <c r="AY147" s="73" t="s">
        <v>99</v>
      </c>
      <c r="BK147" s="79">
        <f>$BK$148</f>
        <v>0</v>
      </c>
    </row>
    <row r="148" spans="2:65" s="71" customFormat="1" ht="21" customHeight="1" x14ac:dyDescent="0.3">
      <c r="B148" s="72"/>
      <c r="D148" s="73" t="s">
        <v>39</v>
      </c>
      <c r="E148" s="80" t="s">
        <v>135</v>
      </c>
      <c r="F148" s="80" t="s">
        <v>136</v>
      </c>
      <c r="J148" s="81">
        <f>$BK$148</f>
        <v>0</v>
      </c>
      <c r="L148" s="72"/>
      <c r="M148" s="76"/>
      <c r="P148" s="77">
        <f>SUM($P$149:$P$150)</f>
        <v>0</v>
      </c>
      <c r="R148" s="77">
        <f>SUM($R$149:$R$150)</f>
        <v>0</v>
      </c>
      <c r="T148" s="78">
        <f>SUM($T$149:$T$150)</f>
        <v>0</v>
      </c>
      <c r="AR148" s="73" t="s">
        <v>107</v>
      </c>
      <c r="AT148" s="73" t="s">
        <v>39</v>
      </c>
      <c r="AU148" s="73" t="s">
        <v>9</v>
      </c>
      <c r="AY148" s="73" t="s">
        <v>99</v>
      </c>
      <c r="BK148" s="79">
        <f>SUM($BK$149:$BK$150)</f>
        <v>0</v>
      </c>
    </row>
    <row r="149" spans="2:65" s="5" customFormat="1" ht="15.75" customHeight="1" x14ac:dyDescent="0.3">
      <c r="B149" s="15"/>
      <c r="C149" s="82" t="s">
        <v>115</v>
      </c>
      <c r="D149" s="82" t="s">
        <v>100</v>
      </c>
      <c r="E149" s="83" t="s">
        <v>209</v>
      </c>
      <c r="F149" s="84" t="s">
        <v>210</v>
      </c>
      <c r="G149" s="85" t="s">
        <v>123</v>
      </c>
      <c r="H149" s="86">
        <v>-1</v>
      </c>
      <c r="I149" s="87"/>
      <c r="J149" s="86">
        <f>ROUND($I$149*$H$149,3)</f>
        <v>0</v>
      </c>
      <c r="K149" s="84"/>
      <c r="L149" s="15"/>
      <c r="M149" s="88"/>
      <c r="N149" s="89" t="s">
        <v>30</v>
      </c>
      <c r="P149" s="90">
        <f>$O$149*$H$149</f>
        <v>0</v>
      </c>
      <c r="Q149" s="90">
        <v>0</v>
      </c>
      <c r="R149" s="90">
        <f>$Q$149*$H$149</f>
        <v>0</v>
      </c>
      <c r="S149" s="90">
        <v>0</v>
      </c>
      <c r="T149" s="91">
        <f>$S$149*$H$149</f>
        <v>0</v>
      </c>
      <c r="AR149" s="41" t="s">
        <v>126</v>
      </c>
      <c r="AT149" s="41" t="s">
        <v>100</v>
      </c>
      <c r="AU149" s="41" t="s">
        <v>45</v>
      </c>
      <c r="AY149" s="5" t="s">
        <v>99</v>
      </c>
      <c r="BE149" s="92">
        <f>IF($N$149="základní",$J$149,0)</f>
        <v>0</v>
      </c>
      <c r="BF149" s="92">
        <f>IF($N$149="snížená",$J$149,0)</f>
        <v>0</v>
      </c>
      <c r="BG149" s="92">
        <f>IF($N$149="zákl. přenesená",$J$149,0)</f>
        <v>0</v>
      </c>
      <c r="BH149" s="92">
        <f>IF($N$149="sníž. přenesená",$J$149,0)</f>
        <v>0</v>
      </c>
      <c r="BI149" s="92">
        <f>IF($N$149="nulová",$J$149,0)</f>
        <v>0</v>
      </c>
      <c r="BJ149" s="41" t="s">
        <v>45</v>
      </c>
      <c r="BK149" s="93">
        <f>ROUND($I$149*$H$149,3)</f>
        <v>0</v>
      </c>
      <c r="BL149" s="41" t="s">
        <v>126</v>
      </c>
      <c r="BM149" s="41" t="s">
        <v>211</v>
      </c>
    </row>
    <row r="150" spans="2:65" s="5" customFormat="1" ht="15.75" customHeight="1" x14ac:dyDescent="0.3">
      <c r="B150" s="15"/>
      <c r="C150" s="85" t="s">
        <v>116</v>
      </c>
      <c r="D150" s="85" t="s">
        <v>100</v>
      </c>
      <c r="E150" s="83" t="s">
        <v>212</v>
      </c>
      <c r="F150" s="84" t="s">
        <v>210</v>
      </c>
      <c r="G150" s="85" t="s">
        <v>137</v>
      </c>
      <c r="H150" s="86">
        <v>20</v>
      </c>
      <c r="I150" s="87"/>
      <c r="J150" s="86">
        <f>ROUND($I$150*$H$150,3)</f>
        <v>0</v>
      </c>
      <c r="K150" s="84"/>
      <c r="L150" s="15"/>
      <c r="M150" s="88"/>
      <c r="N150" s="130" t="s">
        <v>30</v>
      </c>
      <c r="O150" s="131"/>
      <c r="P150" s="132">
        <f>$O$150*$H$150</f>
        <v>0</v>
      </c>
      <c r="Q150" s="132">
        <v>0</v>
      </c>
      <c r="R150" s="132">
        <f>$Q$150*$H$150</f>
        <v>0</v>
      </c>
      <c r="S150" s="132">
        <v>0</v>
      </c>
      <c r="T150" s="133">
        <f>$S$150*$H$150</f>
        <v>0</v>
      </c>
      <c r="AR150" s="41" t="s">
        <v>126</v>
      </c>
      <c r="AT150" s="41" t="s">
        <v>100</v>
      </c>
      <c r="AU150" s="41" t="s">
        <v>45</v>
      </c>
      <c r="AY150" s="41" t="s">
        <v>99</v>
      </c>
      <c r="BE150" s="92">
        <f>IF($N$150="základní",$J$150,0)</f>
        <v>0</v>
      </c>
      <c r="BF150" s="92">
        <f>IF($N$150="snížená",$J$150,0)</f>
        <v>0</v>
      </c>
      <c r="BG150" s="92">
        <f>IF($N$150="zákl. přenesená",$J$150,0)</f>
        <v>0</v>
      </c>
      <c r="BH150" s="92">
        <f>IF($N$150="sníž. přenesená",$J$150,0)</f>
        <v>0</v>
      </c>
      <c r="BI150" s="92">
        <f>IF($N$150="nulová",$J$150,0)</f>
        <v>0</v>
      </c>
      <c r="BJ150" s="41" t="s">
        <v>45</v>
      </c>
      <c r="BK150" s="93">
        <f>ROUND($I$150*$H$150,3)</f>
        <v>0</v>
      </c>
      <c r="BL150" s="41" t="s">
        <v>126</v>
      </c>
      <c r="BM150" s="41" t="s">
        <v>213</v>
      </c>
    </row>
    <row r="151" spans="2:65" s="5" customFormat="1" ht="7.5" customHeight="1" x14ac:dyDescent="0.3">
      <c r="B151" s="25"/>
      <c r="C151" s="26"/>
      <c r="D151" s="26"/>
      <c r="E151" s="26"/>
      <c r="F151" s="26"/>
      <c r="G151" s="26"/>
      <c r="H151" s="26"/>
      <c r="I151" s="26"/>
      <c r="J151" s="26"/>
      <c r="K151" s="26"/>
      <c r="L151" s="15"/>
    </row>
    <row r="795" s="2" customFormat="1" ht="14.25" customHeight="1" x14ac:dyDescent="0.3"/>
  </sheetData>
  <autoFilter ref="C82:K82"/>
  <mergeCells count="9">
    <mergeCell ref="E75:H75"/>
    <mergeCell ref="G1:H1"/>
    <mergeCell ref="L2:V2"/>
    <mergeCell ref="E7:H7"/>
    <mergeCell ref="E9:H9"/>
    <mergeCell ref="E24:H24"/>
    <mergeCell ref="E45:H45"/>
    <mergeCell ref="E47:H47"/>
    <mergeCell ref="E73:H73"/>
  </mergeCells>
  <hyperlinks>
    <hyperlink ref="F1:G1" location="C2" tooltip="Krycí list soupisu" display="1) Krycí list soupisu"/>
    <hyperlink ref="G1:H1" location="C54" tooltip="Rekapitulace" display="2) Rekapitulace"/>
    <hyperlink ref="J1" location="C82" tooltip="Soupis prací" display="3) Soupis prací"/>
    <hyperlink ref="L1:V1" location="'Rekapitulace stavby'!C2" tooltip="Rekapitulace stavby" display="Rekapitulace stavby"/>
  </hyperlinks>
  <pageMargins left="0.59055118110236227" right="0.59055118110236227" top="0.59055118110236227" bottom="0.59055118110236227" header="0" footer="0"/>
  <pageSetup paperSize="9" scale="64" fitToHeight="100" orientation="portrait" blackAndWhite="1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18"/>
  <sheetViews>
    <sheetView showGridLines="0" tabSelected="1" workbookViewId="0">
      <pane ySplit="1" topLeftCell="A2" activePane="bottomLeft" state="frozenSplit"/>
      <selection pane="bottomLeft" activeCell="E10" sqref="E10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4"/>
      <c r="B1" s="138"/>
      <c r="C1" s="138"/>
      <c r="D1" s="137" t="s">
        <v>0</v>
      </c>
      <c r="E1" s="138"/>
      <c r="F1" s="139" t="s">
        <v>221</v>
      </c>
      <c r="G1" s="142" t="s">
        <v>222</v>
      </c>
      <c r="H1" s="142"/>
      <c r="I1" s="138"/>
      <c r="J1" s="139" t="s">
        <v>223</v>
      </c>
      <c r="K1" s="137" t="s">
        <v>43</v>
      </c>
      <c r="L1" s="139" t="s">
        <v>224</v>
      </c>
      <c r="M1" s="139"/>
      <c r="N1" s="139"/>
      <c r="O1" s="139"/>
      <c r="P1" s="139"/>
      <c r="Q1" s="139"/>
      <c r="R1" s="139"/>
      <c r="S1" s="139"/>
      <c r="T1" s="139"/>
      <c r="U1" s="136"/>
      <c r="V1" s="13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s="2" customFormat="1" ht="37.5" customHeight="1" x14ac:dyDescent="0.3">
      <c r="L2" s="143" t="s">
        <v>2</v>
      </c>
      <c r="M2" s="144"/>
      <c r="N2" s="144"/>
      <c r="O2" s="144"/>
      <c r="P2" s="144"/>
      <c r="Q2" s="144"/>
      <c r="R2" s="144"/>
      <c r="S2" s="144"/>
      <c r="T2" s="144"/>
      <c r="U2" s="144"/>
      <c r="V2" s="144"/>
      <c r="AT2" s="2" t="s">
        <v>42</v>
      </c>
      <c r="AZ2" s="5" t="s">
        <v>146</v>
      </c>
      <c r="BA2" s="5" t="s">
        <v>147</v>
      </c>
      <c r="BB2" s="5" t="s">
        <v>47</v>
      </c>
      <c r="BC2" s="5" t="s">
        <v>148</v>
      </c>
      <c r="BD2" s="5" t="s">
        <v>45</v>
      </c>
    </row>
    <row r="3" spans="1:256" s="2" customFormat="1" ht="7.5" customHeight="1" x14ac:dyDescent="0.3">
      <c r="B3" s="6"/>
      <c r="C3" s="7"/>
      <c r="D3" s="7"/>
      <c r="E3" s="7"/>
      <c r="F3" s="7"/>
      <c r="G3" s="7"/>
      <c r="H3" s="7"/>
      <c r="I3" s="7"/>
      <c r="J3" s="7"/>
      <c r="K3" s="8"/>
      <c r="AT3" s="2" t="s">
        <v>9</v>
      </c>
    </row>
    <row r="4" spans="1:256" s="2" customFormat="1" ht="37.5" customHeight="1" x14ac:dyDescent="0.3">
      <c r="B4" s="9"/>
      <c r="D4" s="10" t="s">
        <v>46</v>
      </c>
      <c r="K4" s="11"/>
      <c r="M4" s="12" t="s">
        <v>3</v>
      </c>
      <c r="AT4" s="2" t="s">
        <v>1</v>
      </c>
    </row>
    <row r="5" spans="1:256" s="2" customFormat="1" ht="7.5" customHeight="1" x14ac:dyDescent="0.3">
      <c r="B5" s="9"/>
      <c r="K5" s="11"/>
    </row>
    <row r="6" spans="1:256" s="2" customFormat="1" ht="15.75" customHeight="1" x14ac:dyDescent="0.3">
      <c r="B6" s="9"/>
      <c r="D6" s="14" t="s">
        <v>4</v>
      </c>
      <c r="K6" s="11"/>
    </row>
    <row r="7" spans="1:256" s="2" customFormat="1" ht="15.75" customHeight="1" x14ac:dyDescent="0.3">
      <c r="B7" s="9"/>
      <c r="E7" s="145" t="s">
        <v>5</v>
      </c>
      <c r="F7" s="144"/>
      <c r="G7" s="144"/>
      <c r="H7" s="144"/>
      <c r="K7" s="11"/>
    </row>
    <row r="8" spans="1:256" s="5" customFormat="1" ht="15.75" customHeight="1" x14ac:dyDescent="0.3">
      <c r="B8" s="15"/>
      <c r="D8" s="14" t="s">
        <v>48</v>
      </c>
      <c r="K8" s="16"/>
    </row>
    <row r="9" spans="1:256" s="5" customFormat="1" ht="37.5" customHeight="1" x14ac:dyDescent="0.3">
      <c r="B9" s="15"/>
      <c r="E9" s="140" t="s">
        <v>226</v>
      </c>
      <c r="F9" s="141"/>
      <c r="G9" s="141"/>
      <c r="H9" s="141"/>
      <c r="K9" s="16"/>
    </row>
    <row r="10" spans="1:256" s="5" customFormat="1" ht="14.25" customHeight="1" x14ac:dyDescent="0.3">
      <c r="B10" s="15"/>
      <c r="K10" s="16"/>
    </row>
    <row r="11" spans="1:256" s="5" customFormat="1" ht="15" customHeight="1" x14ac:dyDescent="0.3">
      <c r="B11" s="15"/>
      <c r="D11" s="14" t="s">
        <v>6</v>
      </c>
      <c r="F11" s="13" t="s">
        <v>7</v>
      </c>
      <c r="I11" s="14" t="s">
        <v>8</v>
      </c>
      <c r="J11" s="13"/>
      <c r="K11" s="16"/>
    </row>
    <row r="12" spans="1:256" s="5" customFormat="1" ht="15" customHeight="1" x14ac:dyDescent="0.3">
      <c r="B12" s="15"/>
      <c r="D12" s="14" t="s">
        <v>10</v>
      </c>
      <c r="F12" s="13" t="s">
        <v>11</v>
      </c>
      <c r="I12" s="14" t="s">
        <v>12</v>
      </c>
      <c r="J12" s="30">
        <v>42340</v>
      </c>
      <c r="K12" s="16"/>
    </row>
    <row r="13" spans="1:256" s="5" customFormat="1" ht="12" customHeight="1" x14ac:dyDescent="0.3">
      <c r="B13" s="15"/>
      <c r="K13" s="16"/>
    </row>
    <row r="14" spans="1:256" s="5" customFormat="1" ht="15" customHeight="1" x14ac:dyDescent="0.3">
      <c r="B14" s="15"/>
      <c r="D14" s="14" t="s">
        <v>13</v>
      </c>
      <c r="I14" s="14" t="s">
        <v>14</v>
      </c>
      <c r="J14" s="13"/>
      <c r="K14" s="16"/>
    </row>
    <row r="15" spans="1:256" s="5" customFormat="1" ht="18.75" customHeight="1" x14ac:dyDescent="0.3">
      <c r="B15" s="15"/>
      <c r="E15" s="13" t="s">
        <v>15</v>
      </c>
      <c r="I15" s="14" t="s">
        <v>16</v>
      </c>
      <c r="J15" s="13"/>
      <c r="K15" s="16"/>
    </row>
    <row r="16" spans="1:256" s="5" customFormat="1" ht="7.5" customHeight="1" x14ac:dyDescent="0.3">
      <c r="B16" s="15"/>
      <c r="K16" s="16"/>
    </row>
    <row r="17" spans="2:11" s="5" customFormat="1" ht="15" customHeight="1" x14ac:dyDescent="0.3">
      <c r="B17" s="15"/>
      <c r="D17" s="14" t="s">
        <v>17</v>
      </c>
      <c r="I17" s="14" t="s">
        <v>14</v>
      </c>
      <c r="J17" s="13"/>
      <c r="K17" s="16"/>
    </row>
    <row r="18" spans="2:11" s="5" customFormat="1" ht="18.75" customHeight="1" x14ac:dyDescent="0.3">
      <c r="B18" s="15"/>
      <c r="E18" s="13"/>
      <c r="I18" s="14" t="s">
        <v>16</v>
      </c>
      <c r="J18" s="13"/>
      <c r="K18" s="16"/>
    </row>
    <row r="19" spans="2:11" s="5" customFormat="1" ht="7.5" customHeight="1" x14ac:dyDescent="0.3">
      <c r="B19" s="15"/>
      <c r="K19" s="16"/>
    </row>
    <row r="20" spans="2:11" s="5" customFormat="1" ht="15" customHeight="1" x14ac:dyDescent="0.3">
      <c r="B20" s="15"/>
      <c r="D20" s="14" t="s">
        <v>18</v>
      </c>
      <c r="I20" s="14" t="s">
        <v>14</v>
      </c>
      <c r="J20" s="13" t="s">
        <v>19</v>
      </c>
      <c r="K20" s="16"/>
    </row>
    <row r="21" spans="2:11" s="5" customFormat="1" ht="18.75" customHeight="1" x14ac:dyDescent="0.3">
      <c r="B21" s="15"/>
      <c r="E21" s="13" t="s">
        <v>20</v>
      </c>
      <c r="I21" s="14" t="s">
        <v>16</v>
      </c>
      <c r="J21" s="13" t="s">
        <v>21</v>
      </c>
      <c r="K21" s="16"/>
    </row>
    <row r="22" spans="2:11" s="5" customFormat="1" ht="7.5" customHeight="1" x14ac:dyDescent="0.3">
      <c r="B22" s="15"/>
      <c r="K22" s="16"/>
    </row>
    <row r="23" spans="2:11" s="5" customFormat="1" ht="15" customHeight="1" x14ac:dyDescent="0.3">
      <c r="B23" s="15"/>
      <c r="D23" s="14" t="s">
        <v>22</v>
      </c>
      <c r="K23" s="16"/>
    </row>
    <row r="24" spans="2:11" s="41" customFormat="1" ht="409.6" customHeight="1" x14ac:dyDescent="0.3">
      <c r="B24" s="42"/>
      <c r="E24" s="146" t="s">
        <v>23</v>
      </c>
      <c r="F24" s="147"/>
      <c r="G24" s="147"/>
      <c r="H24" s="147"/>
      <c r="K24" s="43"/>
    </row>
    <row r="25" spans="2:11" s="5" customFormat="1" ht="7.5" customHeight="1" x14ac:dyDescent="0.3">
      <c r="B25" s="15"/>
      <c r="K25" s="16"/>
    </row>
    <row r="26" spans="2:11" s="5" customFormat="1" ht="7.5" customHeight="1" x14ac:dyDescent="0.3">
      <c r="B26" s="15"/>
      <c r="D26" s="31"/>
      <c r="E26" s="31"/>
      <c r="F26" s="31"/>
      <c r="G26" s="31"/>
      <c r="H26" s="31"/>
      <c r="I26" s="31"/>
      <c r="J26" s="31"/>
      <c r="K26" s="44"/>
    </row>
    <row r="27" spans="2:11" s="5" customFormat="1" ht="26.25" customHeight="1" x14ac:dyDescent="0.3">
      <c r="B27" s="15"/>
      <c r="D27" s="45" t="s">
        <v>24</v>
      </c>
      <c r="J27" s="39">
        <f>ROUND($J$83,2)</f>
        <v>0</v>
      </c>
      <c r="K27" s="16"/>
    </row>
    <row r="28" spans="2:11" s="5" customFormat="1" ht="7.5" customHeight="1" x14ac:dyDescent="0.3">
      <c r="B28" s="15"/>
      <c r="D28" s="31"/>
      <c r="E28" s="31"/>
      <c r="F28" s="31"/>
      <c r="G28" s="31"/>
      <c r="H28" s="31"/>
      <c r="I28" s="31"/>
      <c r="J28" s="31"/>
      <c r="K28" s="44"/>
    </row>
    <row r="29" spans="2:11" s="5" customFormat="1" ht="15" customHeight="1" x14ac:dyDescent="0.3">
      <c r="B29" s="15"/>
      <c r="F29" s="17" t="s">
        <v>26</v>
      </c>
      <c r="I29" s="17" t="s">
        <v>25</v>
      </c>
      <c r="J29" s="17" t="s">
        <v>27</v>
      </c>
      <c r="K29" s="16"/>
    </row>
    <row r="30" spans="2:11" s="5" customFormat="1" ht="15" customHeight="1" x14ac:dyDescent="0.3">
      <c r="B30" s="15"/>
      <c r="D30" s="18" t="s">
        <v>28</v>
      </c>
      <c r="E30" s="18" t="s">
        <v>29</v>
      </c>
      <c r="F30" s="46">
        <f>ROUND(SUM($BE$83:$BE$122),2)</f>
        <v>0</v>
      </c>
      <c r="I30" s="47">
        <v>0.21</v>
      </c>
      <c r="J30" s="46">
        <f>ROUND(ROUND((SUM($BE$83:$BE$122)),2)*$I$30,2)</f>
        <v>0</v>
      </c>
      <c r="K30" s="16"/>
    </row>
    <row r="31" spans="2:11" s="5" customFormat="1" ht="15" customHeight="1" x14ac:dyDescent="0.3">
      <c r="B31" s="15"/>
      <c r="E31" s="18" t="s">
        <v>30</v>
      </c>
      <c r="F31" s="46">
        <f>ROUND(SUM($BF$83:$BF$122),2)</f>
        <v>0</v>
      </c>
      <c r="I31" s="47">
        <v>0.15</v>
      </c>
      <c r="J31" s="46">
        <f>ROUND(ROUND((SUM($BF$83:$BF$122)),2)*$I$31,2)</f>
        <v>0</v>
      </c>
      <c r="K31" s="16"/>
    </row>
    <row r="32" spans="2:11" s="5" customFormat="1" ht="15" hidden="1" customHeight="1" x14ac:dyDescent="0.3">
      <c r="B32" s="15"/>
      <c r="E32" s="18" t="s">
        <v>31</v>
      </c>
      <c r="F32" s="46">
        <f>ROUND(SUM($BG$83:$BG$122),2)</f>
        <v>0</v>
      </c>
      <c r="I32" s="47">
        <v>0.21</v>
      </c>
      <c r="J32" s="46">
        <v>0</v>
      </c>
      <c r="K32" s="16"/>
    </row>
    <row r="33" spans="2:11" s="5" customFormat="1" ht="15" hidden="1" customHeight="1" x14ac:dyDescent="0.3">
      <c r="B33" s="15"/>
      <c r="E33" s="18" t="s">
        <v>32</v>
      </c>
      <c r="F33" s="46">
        <f>ROUND(SUM($BH$83:$BH$122),2)</f>
        <v>0</v>
      </c>
      <c r="I33" s="47">
        <v>0.15</v>
      </c>
      <c r="J33" s="46">
        <v>0</v>
      </c>
      <c r="K33" s="16"/>
    </row>
    <row r="34" spans="2:11" s="5" customFormat="1" ht="15" hidden="1" customHeight="1" x14ac:dyDescent="0.3">
      <c r="B34" s="15"/>
      <c r="E34" s="18" t="s">
        <v>33</v>
      </c>
      <c r="F34" s="46">
        <f>ROUND(SUM($BI$83:$BI$122),2)</f>
        <v>0</v>
      </c>
      <c r="I34" s="47">
        <v>0</v>
      </c>
      <c r="J34" s="46">
        <v>0</v>
      </c>
      <c r="K34" s="16"/>
    </row>
    <row r="35" spans="2:11" s="5" customFormat="1" ht="7.5" customHeight="1" x14ac:dyDescent="0.3">
      <c r="B35" s="15"/>
      <c r="K35" s="16"/>
    </row>
    <row r="36" spans="2:11" s="5" customFormat="1" ht="26.25" customHeight="1" x14ac:dyDescent="0.3">
      <c r="B36" s="15"/>
      <c r="C36" s="19"/>
      <c r="D36" s="20" t="s">
        <v>34</v>
      </c>
      <c r="E36" s="21"/>
      <c r="F36" s="21"/>
      <c r="G36" s="48" t="s">
        <v>35</v>
      </c>
      <c r="H36" s="22" t="s">
        <v>36</v>
      </c>
      <c r="I36" s="21"/>
      <c r="J36" s="23">
        <f>SUM($J$27:$J$34)</f>
        <v>0</v>
      </c>
      <c r="K36" s="49"/>
    </row>
    <row r="37" spans="2:11" s="5" customFormat="1" ht="15" customHeight="1" x14ac:dyDescent="0.3">
      <c r="B37" s="25"/>
      <c r="C37" s="26"/>
      <c r="D37" s="26"/>
      <c r="E37" s="26"/>
      <c r="F37" s="26"/>
      <c r="G37" s="26"/>
      <c r="H37" s="26"/>
      <c r="I37" s="26"/>
      <c r="J37" s="26"/>
      <c r="K37" s="27"/>
    </row>
    <row r="41" spans="2:11" s="5" customFormat="1" ht="7.5" customHeight="1" x14ac:dyDescent="0.3">
      <c r="B41" s="28"/>
      <c r="C41" s="29"/>
      <c r="D41" s="29"/>
      <c r="E41" s="29"/>
      <c r="F41" s="29"/>
      <c r="G41" s="29"/>
      <c r="H41" s="29"/>
      <c r="I41" s="29"/>
      <c r="J41" s="29"/>
      <c r="K41" s="50"/>
    </row>
    <row r="42" spans="2:11" s="5" customFormat="1" ht="37.5" customHeight="1" x14ac:dyDescent="0.3">
      <c r="B42" s="15"/>
      <c r="C42" s="10" t="s">
        <v>72</v>
      </c>
      <c r="K42" s="16"/>
    </row>
    <row r="43" spans="2:11" s="5" customFormat="1" ht="7.5" customHeight="1" x14ac:dyDescent="0.3">
      <c r="B43" s="15"/>
      <c r="K43" s="16"/>
    </row>
    <row r="44" spans="2:11" s="5" customFormat="1" ht="15" customHeight="1" x14ac:dyDescent="0.3">
      <c r="B44" s="15"/>
      <c r="C44" s="14" t="s">
        <v>4</v>
      </c>
      <c r="K44" s="16"/>
    </row>
    <row r="45" spans="2:11" s="5" customFormat="1" ht="16.5" customHeight="1" x14ac:dyDescent="0.3">
      <c r="B45" s="15"/>
      <c r="E45" s="145" t="str">
        <f>$E$7</f>
        <v>Zateplení obvodového pláště</v>
      </c>
      <c r="F45" s="141"/>
      <c r="G45" s="141"/>
      <c r="H45" s="141"/>
      <c r="K45" s="16"/>
    </row>
    <row r="46" spans="2:11" s="5" customFormat="1" ht="15" customHeight="1" x14ac:dyDescent="0.3">
      <c r="B46" s="15"/>
      <c r="C46" s="14" t="s">
        <v>48</v>
      </c>
      <c r="K46" s="16"/>
    </row>
    <row r="47" spans="2:11" s="5" customFormat="1" ht="19.5" customHeight="1" x14ac:dyDescent="0.3">
      <c r="B47" s="15"/>
      <c r="E47" s="140" t="str">
        <f>$E$9</f>
        <v>BD1 - Objekt B-dodatek</v>
      </c>
      <c r="F47" s="141"/>
      <c r="G47" s="141"/>
      <c r="H47" s="141"/>
      <c r="K47" s="16"/>
    </row>
    <row r="48" spans="2:11" s="5" customFormat="1" ht="7.5" customHeight="1" x14ac:dyDescent="0.3">
      <c r="B48" s="15"/>
      <c r="K48" s="16"/>
    </row>
    <row r="49" spans="2:47" s="5" customFormat="1" ht="18.75" customHeight="1" x14ac:dyDescent="0.3">
      <c r="B49" s="15"/>
      <c r="C49" s="14" t="s">
        <v>10</v>
      </c>
      <c r="F49" s="13" t="str">
        <f>$F$12</f>
        <v>Praha 6- Ruzyně, U Prioru čp.938/6</v>
      </c>
      <c r="I49" s="14" t="s">
        <v>12</v>
      </c>
      <c r="J49" s="30">
        <f>IF($J$12="","",$J$12)</f>
        <v>42340</v>
      </c>
      <c r="K49" s="16"/>
    </row>
    <row r="50" spans="2:47" s="5" customFormat="1" ht="7.5" customHeight="1" x14ac:dyDescent="0.3">
      <c r="B50" s="15"/>
      <c r="K50" s="16"/>
    </row>
    <row r="51" spans="2:47" s="5" customFormat="1" ht="15.75" customHeight="1" x14ac:dyDescent="0.3">
      <c r="B51" s="15"/>
      <c r="C51" s="14" t="s">
        <v>13</v>
      </c>
      <c r="F51" s="13" t="str">
        <f>$E$15</f>
        <v xml:space="preserve">Armádní Servisní, příspěvková organizace </v>
      </c>
      <c r="I51" s="14" t="s">
        <v>18</v>
      </c>
      <c r="J51" s="13" t="str">
        <f>$E$21</f>
        <v>AMX, s.r.o., Slezská 848, 500 03  Hradec Králové</v>
      </c>
      <c r="K51" s="16"/>
    </row>
    <row r="52" spans="2:47" s="5" customFormat="1" ht="15" customHeight="1" x14ac:dyDescent="0.3">
      <c r="B52" s="15"/>
      <c r="C52" s="14" t="s">
        <v>17</v>
      </c>
      <c r="F52" s="13" t="str">
        <f>IF($E$18="","",$E$18)</f>
        <v/>
      </c>
      <c r="K52" s="16"/>
    </row>
    <row r="53" spans="2:47" s="5" customFormat="1" ht="11.25" customHeight="1" x14ac:dyDescent="0.3">
      <c r="B53" s="15"/>
      <c r="K53" s="16"/>
    </row>
    <row r="54" spans="2:47" s="5" customFormat="1" ht="30" customHeight="1" x14ac:dyDescent="0.3">
      <c r="B54" s="15"/>
      <c r="C54" s="51" t="s">
        <v>73</v>
      </c>
      <c r="D54" s="19"/>
      <c r="E54" s="19"/>
      <c r="F54" s="19"/>
      <c r="G54" s="19"/>
      <c r="H54" s="19"/>
      <c r="I54" s="19"/>
      <c r="J54" s="52" t="s">
        <v>74</v>
      </c>
      <c r="K54" s="24"/>
    </row>
    <row r="55" spans="2:47" s="5" customFormat="1" ht="11.25" customHeight="1" x14ac:dyDescent="0.3">
      <c r="B55" s="15"/>
      <c r="K55" s="16"/>
    </row>
    <row r="56" spans="2:47" s="5" customFormat="1" ht="30" customHeight="1" x14ac:dyDescent="0.3">
      <c r="B56" s="15"/>
      <c r="C56" s="38" t="s">
        <v>75</v>
      </c>
      <c r="J56" s="39">
        <f>$J$83</f>
        <v>0</v>
      </c>
      <c r="K56" s="16"/>
      <c r="AU56" s="5" t="s">
        <v>76</v>
      </c>
    </row>
    <row r="57" spans="2:47" s="40" customFormat="1" ht="25.5" customHeight="1" x14ac:dyDescent="0.3">
      <c r="B57" s="53"/>
      <c r="D57" s="54" t="s">
        <v>77</v>
      </c>
      <c r="E57" s="54"/>
      <c r="F57" s="54"/>
      <c r="G57" s="54"/>
      <c r="H57" s="54"/>
      <c r="I57" s="54"/>
      <c r="J57" s="55">
        <f>$J$84</f>
        <v>0</v>
      </c>
      <c r="K57" s="56"/>
    </row>
    <row r="58" spans="2:47" s="57" customFormat="1" ht="21" customHeight="1" x14ac:dyDescent="0.3">
      <c r="B58" s="58"/>
      <c r="D58" s="59" t="s">
        <v>78</v>
      </c>
      <c r="E58" s="59"/>
      <c r="F58" s="59"/>
      <c r="G58" s="59"/>
      <c r="H58" s="59"/>
      <c r="I58" s="59"/>
      <c r="J58" s="60">
        <f>$J$85</f>
        <v>0</v>
      </c>
      <c r="K58" s="61"/>
    </row>
    <row r="59" spans="2:47" s="57" customFormat="1" ht="21" customHeight="1" x14ac:dyDescent="0.3">
      <c r="B59" s="58"/>
      <c r="D59" s="59" t="s">
        <v>79</v>
      </c>
      <c r="E59" s="59"/>
      <c r="F59" s="59"/>
      <c r="G59" s="59"/>
      <c r="H59" s="59"/>
      <c r="I59" s="59"/>
      <c r="J59" s="60">
        <f>$J$94</f>
        <v>0</v>
      </c>
      <c r="K59" s="61"/>
    </row>
    <row r="60" spans="2:47" s="40" customFormat="1" ht="25.5" customHeight="1" x14ac:dyDescent="0.3">
      <c r="B60" s="53"/>
      <c r="D60" s="54" t="s">
        <v>80</v>
      </c>
      <c r="E60" s="54"/>
      <c r="F60" s="54"/>
      <c r="G60" s="54"/>
      <c r="H60" s="54"/>
      <c r="I60" s="54"/>
      <c r="J60" s="55">
        <f>$J$99</f>
        <v>0</v>
      </c>
      <c r="K60" s="56"/>
    </row>
    <row r="61" spans="2:47" s="57" customFormat="1" ht="21" customHeight="1" x14ac:dyDescent="0.3">
      <c r="B61" s="58"/>
      <c r="D61" s="59" t="s">
        <v>149</v>
      </c>
      <c r="E61" s="59"/>
      <c r="F61" s="59"/>
      <c r="G61" s="59"/>
      <c r="H61" s="59"/>
      <c r="I61" s="59"/>
      <c r="J61" s="60">
        <f>$J$100</f>
        <v>0</v>
      </c>
      <c r="K61" s="61"/>
    </row>
    <row r="62" spans="2:47" s="40" customFormat="1" ht="25.5" customHeight="1" x14ac:dyDescent="0.3">
      <c r="B62" s="53"/>
      <c r="D62" s="54" t="s">
        <v>81</v>
      </c>
      <c r="E62" s="54"/>
      <c r="F62" s="54"/>
      <c r="G62" s="54"/>
      <c r="H62" s="54"/>
      <c r="I62" s="54"/>
      <c r="J62" s="55">
        <f>$J$117</f>
        <v>0</v>
      </c>
      <c r="K62" s="56"/>
    </row>
    <row r="63" spans="2:47" s="57" customFormat="1" ht="21" customHeight="1" x14ac:dyDescent="0.3">
      <c r="B63" s="58"/>
      <c r="D63" s="59" t="s">
        <v>82</v>
      </c>
      <c r="E63" s="59"/>
      <c r="F63" s="59"/>
      <c r="G63" s="59"/>
      <c r="H63" s="59"/>
      <c r="I63" s="59"/>
      <c r="J63" s="60">
        <f>$J$118</f>
        <v>0</v>
      </c>
      <c r="K63" s="61"/>
    </row>
    <row r="64" spans="2:47" s="5" customFormat="1" ht="22.5" customHeight="1" x14ac:dyDescent="0.3">
      <c r="B64" s="15"/>
      <c r="K64" s="16"/>
    </row>
    <row r="65" spans="2:12" s="5" customFormat="1" ht="7.5" customHeight="1" x14ac:dyDescent="0.3">
      <c r="B65" s="25"/>
      <c r="C65" s="26"/>
      <c r="D65" s="26"/>
      <c r="E65" s="26"/>
      <c r="F65" s="26"/>
      <c r="G65" s="26"/>
      <c r="H65" s="26"/>
      <c r="I65" s="26"/>
      <c r="J65" s="26"/>
      <c r="K65" s="27"/>
    </row>
    <row r="69" spans="2:12" s="5" customFormat="1" ht="7.5" customHeight="1" x14ac:dyDescent="0.3"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15"/>
    </row>
    <row r="70" spans="2:12" s="5" customFormat="1" ht="37.5" customHeight="1" x14ac:dyDescent="0.3">
      <c r="B70" s="15"/>
      <c r="C70" s="10" t="s">
        <v>83</v>
      </c>
      <c r="L70" s="15"/>
    </row>
    <row r="71" spans="2:12" s="5" customFormat="1" ht="7.5" customHeight="1" x14ac:dyDescent="0.3">
      <c r="B71" s="15"/>
      <c r="L71" s="15"/>
    </row>
    <row r="72" spans="2:12" s="5" customFormat="1" ht="15" customHeight="1" x14ac:dyDescent="0.3">
      <c r="B72" s="15"/>
      <c r="C72" s="14" t="s">
        <v>4</v>
      </c>
      <c r="L72" s="15"/>
    </row>
    <row r="73" spans="2:12" s="5" customFormat="1" ht="16.5" customHeight="1" x14ac:dyDescent="0.3">
      <c r="B73" s="15"/>
      <c r="E73" s="145" t="str">
        <f>$E$7</f>
        <v>Zateplení obvodového pláště</v>
      </c>
      <c r="F73" s="141"/>
      <c r="G73" s="141"/>
      <c r="H73" s="141"/>
      <c r="L73" s="15"/>
    </row>
    <row r="74" spans="2:12" s="5" customFormat="1" ht="15" customHeight="1" x14ac:dyDescent="0.3">
      <c r="B74" s="15"/>
      <c r="C74" s="14" t="s">
        <v>48</v>
      </c>
      <c r="L74" s="15"/>
    </row>
    <row r="75" spans="2:12" s="5" customFormat="1" ht="19.5" customHeight="1" x14ac:dyDescent="0.3">
      <c r="B75" s="15"/>
      <c r="E75" s="140" t="str">
        <f>$E$9</f>
        <v>BD1 - Objekt B-dodatek</v>
      </c>
      <c r="F75" s="141"/>
      <c r="G75" s="141"/>
      <c r="H75" s="141"/>
      <c r="L75" s="15"/>
    </row>
    <row r="76" spans="2:12" s="5" customFormat="1" ht="7.5" customHeight="1" x14ac:dyDescent="0.3">
      <c r="B76" s="15"/>
      <c r="L76" s="15"/>
    </row>
    <row r="77" spans="2:12" s="5" customFormat="1" ht="18.75" customHeight="1" x14ac:dyDescent="0.3">
      <c r="B77" s="15"/>
      <c r="C77" s="14" t="s">
        <v>10</v>
      </c>
      <c r="F77" s="13" t="str">
        <f>$F$12</f>
        <v>Praha 6- Ruzyně, U Prioru čp.938/6</v>
      </c>
      <c r="I77" s="14" t="s">
        <v>12</v>
      </c>
      <c r="J77" s="30">
        <f>IF($J$12="","",$J$12)</f>
        <v>42340</v>
      </c>
      <c r="L77" s="15"/>
    </row>
    <row r="78" spans="2:12" s="5" customFormat="1" ht="7.5" customHeight="1" x14ac:dyDescent="0.3">
      <c r="B78" s="15"/>
      <c r="L78" s="15"/>
    </row>
    <row r="79" spans="2:12" s="5" customFormat="1" ht="15.75" customHeight="1" x14ac:dyDescent="0.3">
      <c r="B79" s="15"/>
      <c r="C79" s="14" t="s">
        <v>13</v>
      </c>
      <c r="F79" s="13" t="str">
        <f>$E$15</f>
        <v xml:space="preserve">Armádní Servisní, příspěvková organizace </v>
      </c>
      <c r="I79" s="14" t="s">
        <v>18</v>
      </c>
      <c r="J79" s="13" t="str">
        <f>$E$21</f>
        <v>AMX, s.r.o., Slezská 848, 500 03  Hradec Králové</v>
      </c>
      <c r="L79" s="15"/>
    </row>
    <row r="80" spans="2:12" s="5" customFormat="1" ht="15" customHeight="1" x14ac:dyDescent="0.3">
      <c r="B80" s="15"/>
      <c r="C80" s="14" t="s">
        <v>17</v>
      </c>
      <c r="F80" s="13" t="str">
        <f>IF($E$18="","",$E$18)</f>
        <v/>
      </c>
      <c r="L80" s="15"/>
    </row>
    <row r="81" spans="2:65" s="5" customFormat="1" ht="11.25" customHeight="1" x14ac:dyDescent="0.3">
      <c r="B81" s="15"/>
      <c r="L81" s="15"/>
    </row>
    <row r="82" spans="2:65" s="62" customFormat="1" ht="30" customHeight="1" x14ac:dyDescent="0.3">
      <c r="B82" s="63"/>
      <c r="C82" s="64" t="s">
        <v>84</v>
      </c>
      <c r="D82" s="65" t="s">
        <v>38</v>
      </c>
      <c r="E82" s="65" t="s">
        <v>37</v>
      </c>
      <c r="F82" s="65" t="s">
        <v>85</v>
      </c>
      <c r="G82" s="65" t="s">
        <v>86</v>
      </c>
      <c r="H82" s="65" t="s">
        <v>87</v>
      </c>
      <c r="I82" s="65" t="s">
        <v>88</v>
      </c>
      <c r="J82" s="65" t="s">
        <v>89</v>
      </c>
      <c r="K82" s="66" t="s">
        <v>90</v>
      </c>
      <c r="L82" s="63"/>
      <c r="M82" s="34" t="s">
        <v>91</v>
      </c>
      <c r="N82" s="35" t="s">
        <v>28</v>
      </c>
      <c r="O82" s="35" t="s">
        <v>92</v>
      </c>
      <c r="P82" s="35" t="s">
        <v>93</v>
      </c>
      <c r="Q82" s="35" t="s">
        <v>94</v>
      </c>
      <c r="R82" s="35" t="s">
        <v>95</v>
      </c>
      <c r="S82" s="35" t="s">
        <v>96</v>
      </c>
      <c r="T82" s="36" t="s">
        <v>97</v>
      </c>
    </row>
    <row r="83" spans="2:65" s="5" customFormat="1" ht="30" customHeight="1" x14ac:dyDescent="0.35">
      <c r="B83" s="15"/>
      <c r="C83" s="38" t="s">
        <v>75</v>
      </c>
      <c r="J83" s="67">
        <f>$BK$83</f>
        <v>0</v>
      </c>
      <c r="L83" s="15"/>
      <c r="M83" s="37"/>
      <c r="N83" s="31"/>
      <c r="O83" s="31"/>
      <c r="P83" s="68">
        <f>$P$84+$P$99+$P$117</f>
        <v>0</v>
      </c>
      <c r="Q83" s="31"/>
      <c r="R83" s="68">
        <f>$R$84+$R$99+$R$117</f>
        <v>3.5886599999999998E-2</v>
      </c>
      <c r="S83" s="31"/>
      <c r="T83" s="69">
        <f>$T$84+$T$99+$T$117</f>
        <v>0</v>
      </c>
      <c r="AT83" s="5" t="s">
        <v>39</v>
      </c>
      <c r="AU83" s="5" t="s">
        <v>76</v>
      </c>
      <c r="BK83" s="70">
        <f>$BK$84+$BK$99+$BK$117</f>
        <v>0</v>
      </c>
    </row>
    <row r="84" spans="2:65" s="71" customFormat="1" ht="37.5" customHeight="1" x14ac:dyDescent="0.35">
      <c r="B84" s="72"/>
      <c r="D84" s="73" t="s">
        <v>39</v>
      </c>
      <c r="E84" s="74" t="s">
        <v>98</v>
      </c>
      <c r="F84" s="74" t="s">
        <v>98</v>
      </c>
      <c r="J84" s="75">
        <f>$BK$84</f>
        <v>0</v>
      </c>
      <c r="L84" s="72"/>
      <c r="M84" s="76"/>
      <c r="P84" s="77">
        <f>$P$85+$P$94</f>
        <v>0</v>
      </c>
      <c r="R84" s="77">
        <f>$R$85+$R$94</f>
        <v>7.0049999999999999E-3</v>
      </c>
      <c r="T84" s="78">
        <f>$T$85+$T$94</f>
        <v>0</v>
      </c>
      <c r="AR84" s="73" t="s">
        <v>9</v>
      </c>
      <c r="AT84" s="73" t="s">
        <v>39</v>
      </c>
      <c r="AU84" s="73" t="s">
        <v>40</v>
      </c>
      <c r="AY84" s="73" t="s">
        <v>99</v>
      </c>
      <c r="BK84" s="79">
        <f>$BK$85+$BK$94</f>
        <v>0</v>
      </c>
    </row>
    <row r="85" spans="2:65" s="71" customFormat="1" ht="21" customHeight="1" x14ac:dyDescent="0.3">
      <c r="B85" s="72"/>
      <c r="D85" s="73" t="s">
        <v>39</v>
      </c>
      <c r="E85" s="80" t="s">
        <v>109</v>
      </c>
      <c r="F85" s="80" t="s">
        <v>111</v>
      </c>
      <c r="J85" s="81">
        <f>$BK$85</f>
        <v>0</v>
      </c>
      <c r="L85" s="72"/>
      <c r="M85" s="76"/>
      <c r="P85" s="77">
        <f>SUM($P$86:$P$93)</f>
        <v>0</v>
      </c>
      <c r="R85" s="77">
        <f>SUM($R$86:$R$93)</f>
        <v>7.0049999999999999E-3</v>
      </c>
      <c r="T85" s="78">
        <f>SUM($T$86:$T$93)</f>
        <v>0</v>
      </c>
      <c r="AR85" s="73" t="s">
        <v>9</v>
      </c>
      <c r="AT85" s="73" t="s">
        <v>39</v>
      </c>
      <c r="AU85" s="73" t="s">
        <v>9</v>
      </c>
      <c r="AY85" s="73" t="s">
        <v>99</v>
      </c>
      <c r="BK85" s="79">
        <f>SUM($BK$86:$BK$93)</f>
        <v>0</v>
      </c>
    </row>
    <row r="86" spans="2:65" s="5" customFormat="1" ht="15.75" customHeight="1" x14ac:dyDescent="0.3">
      <c r="B86" s="15"/>
      <c r="C86" s="82" t="s">
        <v>9</v>
      </c>
      <c r="D86" s="82" t="s">
        <v>100</v>
      </c>
      <c r="E86" s="83" t="s">
        <v>150</v>
      </c>
      <c r="F86" s="84" t="s">
        <v>151</v>
      </c>
      <c r="G86" s="85" t="s">
        <v>44</v>
      </c>
      <c r="H86" s="86">
        <v>4.67</v>
      </c>
      <c r="I86" s="87"/>
      <c r="J86" s="86">
        <f>ROUND($I$86*$H$86,3)</f>
        <v>0</v>
      </c>
      <c r="K86" s="84"/>
      <c r="L86" s="15"/>
      <c r="M86" s="88"/>
      <c r="N86" s="89" t="s">
        <v>30</v>
      </c>
      <c r="P86" s="90">
        <f>$O$86*$H$86</f>
        <v>0</v>
      </c>
      <c r="Q86" s="90">
        <v>1.5E-3</v>
      </c>
      <c r="R86" s="90">
        <f>$Q$86*$H$86</f>
        <v>7.0049999999999999E-3</v>
      </c>
      <c r="S86" s="90">
        <v>0</v>
      </c>
      <c r="T86" s="91">
        <f>$S$86*$H$86</f>
        <v>0</v>
      </c>
      <c r="AR86" s="41" t="s">
        <v>102</v>
      </c>
      <c r="AT86" s="41" t="s">
        <v>100</v>
      </c>
      <c r="AU86" s="41" t="s">
        <v>45</v>
      </c>
      <c r="AY86" s="5" t="s">
        <v>99</v>
      </c>
      <c r="BE86" s="92">
        <f>IF($N$86="základní",$J$86,0)</f>
        <v>0</v>
      </c>
      <c r="BF86" s="92">
        <f>IF($N$86="snížená",$J$86,0)</f>
        <v>0</v>
      </c>
      <c r="BG86" s="92">
        <f>IF($N$86="zákl. přenesená",$J$86,0)</f>
        <v>0</v>
      </c>
      <c r="BH86" s="92">
        <f>IF($N$86="sníž. přenesená",$J$86,0)</f>
        <v>0</v>
      </c>
      <c r="BI86" s="92">
        <f>IF($N$86="nulová",$J$86,0)</f>
        <v>0</v>
      </c>
      <c r="BJ86" s="41" t="s">
        <v>45</v>
      </c>
      <c r="BK86" s="93">
        <f>ROUND($I$86*$H$86,3)</f>
        <v>0</v>
      </c>
      <c r="BL86" s="41" t="s">
        <v>102</v>
      </c>
      <c r="BM86" s="41" t="s">
        <v>214</v>
      </c>
    </row>
    <row r="87" spans="2:65" s="5" customFormat="1" ht="16.5" customHeight="1" x14ac:dyDescent="0.3">
      <c r="B87" s="15"/>
      <c r="D87" s="94" t="s">
        <v>103</v>
      </c>
      <c r="F87" s="95" t="s">
        <v>153</v>
      </c>
      <c r="L87" s="15"/>
      <c r="M87" s="32"/>
      <c r="T87" s="33"/>
      <c r="AT87" s="5" t="s">
        <v>103</v>
      </c>
      <c r="AU87" s="5" t="s">
        <v>45</v>
      </c>
    </row>
    <row r="88" spans="2:65" s="5" customFormat="1" ht="15.75" customHeight="1" x14ac:dyDescent="0.3">
      <c r="B88" s="96"/>
      <c r="D88" s="97" t="s">
        <v>104</v>
      </c>
      <c r="E88" s="98"/>
      <c r="F88" s="99" t="s">
        <v>154</v>
      </c>
      <c r="H88" s="98"/>
      <c r="L88" s="96"/>
      <c r="M88" s="100"/>
      <c r="T88" s="101"/>
      <c r="AT88" s="98" t="s">
        <v>104</v>
      </c>
      <c r="AU88" s="98" t="s">
        <v>45</v>
      </c>
      <c r="AV88" s="98" t="s">
        <v>9</v>
      </c>
      <c r="AW88" s="98" t="s">
        <v>76</v>
      </c>
      <c r="AX88" s="98" t="s">
        <v>40</v>
      </c>
      <c r="AY88" s="98" t="s">
        <v>99</v>
      </c>
    </row>
    <row r="89" spans="2:65" s="5" customFormat="1" ht="15.75" customHeight="1" x14ac:dyDescent="0.3">
      <c r="B89" s="96"/>
      <c r="D89" s="97" t="s">
        <v>104</v>
      </c>
      <c r="E89" s="98"/>
      <c r="F89" s="99" t="s">
        <v>155</v>
      </c>
      <c r="H89" s="98"/>
      <c r="L89" s="96"/>
      <c r="M89" s="100"/>
      <c r="T89" s="101"/>
      <c r="AT89" s="98" t="s">
        <v>104</v>
      </c>
      <c r="AU89" s="98" t="s">
        <v>45</v>
      </c>
      <c r="AV89" s="98" t="s">
        <v>9</v>
      </c>
      <c r="AW89" s="98" t="s">
        <v>76</v>
      </c>
      <c r="AX89" s="98" t="s">
        <v>40</v>
      </c>
      <c r="AY89" s="98" t="s">
        <v>99</v>
      </c>
    </row>
    <row r="90" spans="2:65" s="5" customFormat="1" ht="15.75" customHeight="1" x14ac:dyDescent="0.3">
      <c r="B90" s="96"/>
      <c r="D90" s="97" t="s">
        <v>104</v>
      </c>
      <c r="E90" s="98"/>
      <c r="F90" s="99" t="s">
        <v>156</v>
      </c>
      <c r="H90" s="98"/>
      <c r="L90" s="96"/>
      <c r="M90" s="100"/>
      <c r="T90" s="101"/>
      <c r="AT90" s="98" t="s">
        <v>104</v>
      </c>
      <c r="AU90" s="98" t="s">
        <v>45</v>
      </c>
      <c r="AV90" s="98" t="s">
        <v>9</v>
      </c>
      <c r="AW90" s="98" t="s">
        <v>76</v>
      </c>
      <c r="AX90" s="98" t="s">
        <v>40</v>
      </c>
      <c r="AY90" s="98" t="s">
        <v>99</v>
      </c>
    </row>
    <row r="91" spans="2:65" s="5" customFormat="1" ht="15.75" customHeight="1" x14ac:dyDescent="0.3">
      <c r="B91" s="102"/>
      <c r="D91" s="97" t="s">
        <v>104</v>
      </c>
      <c r="E91" s="103"/>
      <c r="F91" s="104" t="s">
        <v>157</v>
      </c>
      <c r="H91" s="105">
        <v>2.25</v>
      </c>
      <c r="L91" s="102"/>
      <c r="M91" s="106"/>
      <c r="T91" s="107"/>
      <c r="AT91" s="103" t="s">
        <v>104</v>
      </c>
      <c r="AU91" s="103" t="s">
        <v>45</v>
      </c>
      <c r="AV91" s="103" t="s">
        <v>45</v>
      </c>
      <c r="AW91" s="103" t="s">
        <v>76</v>
      </c>
      <c r="AX91" s="103" t="s">
        <v>40</v>
      </c>
      <c r="AY91" s="103" t="s">
        <v>99</v>
      </c>
    </row>
    <row r="92" spans="2:65" s="5" customFormat="1" ht="15.75" customHeight="1" x14ac:dyDescent="0.3">
      <c r="B92" s="102"/>
      <c r="D92" s="97" t="s">
        <v>104</v>
      </c>
      <c r="E92" s="103"/>
      <c r="F92" s="104" t="s">
        <v>158</v>
      </c>
      <c r="H92" s="105">
        <v>2.42</v>
      </c>
      <c r="L92" s="102"/>
      <c r="M92" s="106"/>
      <c r="T92" s="107"/>
      <c r="AT92" s="103" t="s">
        <v>104</v>
      </c>
      <c r="AU92" s="103" t="s">
        <v>45</v>
      </c>
      <c r="AV92" s="103" t="s">
        <v>45</v>
      </c>
      <c r="AW92" s="103" t="s">
        <v>76</v>
      </c>
      <c r="AX92" s="103" t="s">
        <v>40</v>
      </c>
      <c r="AY92" s="103" t="s">
        <v>99</v>
      </c>
    </row>
    <row r="93" spans="2:65" s="5" customFormat="1" ht="15.75" customHeight="1" x14ac:dyDescent="0.3">
      <c r="B93" s="108"/>
      <c r="D93" s="97" t="s">
        <v>104</v>
      </c>
      <c r="E93" s="109"/>
      <c r="F93" s="110" t="s">
        <v>105</v>
      </c>
      <c r="H93" s="111">
        <v>4.67</v>
      </c>
      <c r="L93" s="108"/>
      <c r="M93" s="112"/>
      <c r="T93" s="113"/>
      <c r="AT93" s="109" t="s">
        <v>104</v>
      </c>
      <c r="AU93" s="109" t="s">
        <v>45</v>
      </c>
      <c r="AV93" s="109" t="s">
        <v>102</v>
      </c>
      <c r="AW93" s="109" t="s">
        <v>76</v>
      </c>
      <c r="AX93" s="109" t="s">
        <v>9</v>
      </c>
      <c r="AY93" s="109" t="s">
        <v>99</v>
      </c>
    </row>
    <row r="94" spans="2:65" s="71" customFormat="1" ht="30.75" customHeight="1" x14ac:dyDescent="0.3">
      <c r="B94" s="72"/>
      <c r="D94" s="73" t="s">
        <v>39</v>
      </c>
      <c r="E94" s="80" t="s">
        <v>113</v>
      </c>
      <c r="F94" s="80" t="s">
        <v>124</v>
      </c>
      <c r="J94" s="81">
        <f>$BK$94</f>
        <v>0</v>
      </c>
      <c r="L94" s="72"/>
      <c r="M94" s="76"/>
      <c r="P94" s="77">
        <f>SUM($P$95:$P$98)</f>
        <v>0</v>
      </c>
      <c r="R94" s="77">
        <f>SUM($R$95:$R$98)</f>
        <v>0</v>
      </c>
      <c r="T94" s="78">
        <f>SUM($T$95:$T$98)</f>
        <v>0</v>
      </c>
      <c r="AR94" s="73" t="s">
        <v>9</v>
      </c>
      <c r="AT94" s="73" t="s">
        <v>39</v>
      </c>
      <c r="AU94" s="73" t="s">
        <v>9</v>
      </c>
      <c r="AY94" s="73" t="s">
        <v>99</v>
      </c>
      <c r="BK94" s="79">
        <f>SUM($BK$95:$BK$98)</f>
        <v>0</v>
      </c>
    </row>
    <row r="95" spans="2:65" s="5" customFormat="1" ht="15.75" customHeight="1" x14ac:dyDescent="0.3">
      <c r="B95" s="15"/>
      <c r="C95" s="82" t="s">
        <v>45</v>
      </c>
      <c r="D95" s="82" t="s">
        <v>100</v>
      </c>
      <c r="E95" s="83" t="s">
        <v>185</v>
      </c>
      <c r="F95" s="84" t="s">
        <v>186</v>
      </c>
      <c r="G95" s="85" t="s">
        <v>47</v>
      </c>
      <c r="H95" s="86">
        <v>3747.3040000000001</v>
      </c>
      <c r="I95" s="87"/>
      <c r="J95" s="86">
        <f>ROUND($I$95*$H$95,3)</f>
        <v>0</v>
      </c>
      <c r="K95" s="84" t="s">
        <v>101</v>
      </c>
      <c r="L95" s="15"/>
      <c r="M95" s="88"/>
      <c r="N95" s="89" t="s">
        <v>30</v>
      </c>
      <c r="P95" s="90">
        <f>$O$95*$H$95</f>
        <v>0</v>
      </c>
      <c r="Q95" s="90">
        <v>0</v>
      </c>
      <c r="R95" s="90">
        <f>$Q$95*$H$95</f>
        <v>0</v>
      </c>
      <c r="S95" s="90">
        <v>0</v>
      </c>
      <c r="T95" s="91">
        <f>$S$95*$H$95</f>
        <v>0</v>
      </c>
      <c r="AR95" s="41" t="s">
        <v>102</v>
      </c>
      <c r="AT95" s="41" t="s">
        <v>100</v>
      </c>
      <c r="AU95" s="41" t="s">
        <v>45</v>
      </c>
      <c r="AY95" s="5" t="s">
        <v>99</v>
      </c>
      <c r="BE95" s="92">
        <f>IF($N$95="základní",$J$95,0)</f>
        <v>0</v>
      </c>
      <c r="BF95" s="92">
        <f>IF($N$95="snížená",$J$95,0)</f>
        <v>0</v>
      </c>
      <c r="BG95" s="92">
        <f>IF($N$95="zákl. přenesená",$J$95,0)</f>
        <v>0</v>
      </c>
      <c r="BH95" s="92">
        <f>IF($N$95="sníž. přenesená",$J$95,0)</f>
        <v>0</v>
      </c>
      <c r="BI95" s="92">
        <f>IF($N$95="nulová",$J$95,0)</f>
        <v>0</v>
      </c>
      <c r="BJ95" s="41" t="s">
        <v>45</v>
      </c>
      <c r="BK95" s="93">
        <f>ROUND($I$95*$H$95,3)</f>
        <v>0</v>
      </c>
      <c r="BL95" s="41" t="s">
        <v>102</v>
      </c>
      <c r="BM95" s="41" t="s">
        <v>215</v>
      </c>
    </row>
    <row r="96" spans="2:65" s="5" customFormat="1" ht="16.5" customHeight="1" x14ac:dyDescent="0.3">
      <c r="B96" s="15"/>
      <c r="D96" s="94" t="s">
        <v>103</v>
      </c>
      <c r="F96" s="95" t="s">
        <v>188</v>
      </c>
      <c r="L96" s="15"/>
      <c r="M96" s="32"/>
      <c r="T96" s="33"/>
      <c r="AT96" s="5" t="s">
        <v>103</v>
      </c>
      <c r="AU96" s="5" t="s">
        <v>45</v>
      </c>
    </row>
    <row r="97" spans="2:65" s="5" customFormat="1" ht="15.75" customHeight="1" x14ac:dyDescent="0.3">
      <c r="B97" s="102"/>
      <c r="D97" s="97" t="s">
        <v>104</v>
      </c>
      <c r="E97" s="103"/>
      <c r="F97" s="104" t="s">
        <v>59</v>
      </c>
      <c r="H97" s="105">
        <v>3747.3040000000001</v>
      </c>
      <c r="L97" s="102"/>
      <c r="M97" s="106"/>
      <c r="T97" s="107"/>
      <c r="AT97" s="103" t="s">
        <v>104</v>
      </c>
      <c r="AU97" s="103" t="s">
        <v>45</v>
      </c>
      <c r="AV97" s="103" t="s">
        <v>45</v>
      </c>
      <c r="AW97" s="103" t="s">
        <v>76</v>
      </c>
      <c r="AX97" s="103" t="s">
        <v>40</v>
      </c>
      <c r="AY97" s="103" t="s">
        <v>99</v>
      </c>
    </row>
    <row r="98" spans="2:65" s="5" customFormat="1" ht="15.75" customHeight="1" x14ac:dyDescent="0.3">
      <c r="B98" s="108"/>
      <c r="D98" s="97" t="s">
        <v>104</v>
      </c>
      <c r="E98" s="109"/>
      <c r="F98" s="110" t="s">
        <v>105</v>
      </c>
      <c r="H98" s="111">
        <v>3747.3040000000001</v>
      </c>
      <c r="L98" s="108"/>
      <c r="M98" s="112"/>
      <c r="T98" s="113"/>
      <c r="AT98" s="109" t="s">
        <v>104</v>
      </c>
      <c r="AU98" s="109" t="s">
        <v>45</v>
      </c>
      <c r="AV98" s="109" t="s">
        <v>102</v>
      </c>
      <c r="AW98" s="109" t="s">
        <v>76</v>
      </c>
      <c r="AX98" s="109" t="s">
        <v>9</v>
      </c>
      <c r="AY98" s="109" t="s">
        <v>99</v>
      </c>
    </row>
    <row r="99" spans="2:65" s="71" customFormat="1" ht="37.5" customHeight="1" x14ac:dyDescent="0.35">
      <c r="B99" s="72"/>
      <c r="D99" s="73" t="s">
        <v>39</v>
      </c>
      <c r="E99" s="74" t="s">
        <v>130</v>
      </c>
      <c r="F99" s="74" t="s">
        <v>130</v>
      </c>
      <c r="J99" s="75">
        <f>$BK$99</f>
        <v>0</v>
      </c>
      <c r="L99" s="72"/>
      <c r="M99" s="76"/>
      <c r="P99" s="77">
        <f>$P$100</f>
        <v>0</v>
      </c>
      <c r="R99" s="77">
        <f>$R$100</f>
        <v>2.88816E-2</v>
      </c>
      <c r="T99" s="78">
        <f>$T$100</f>
        <v>0</v>
      </c>
      <c r="AR99" s="73" t="s">
        <v>45</v>
      </c>
      <c r="AT99" s="73" t="s">
        <v>39</v>
      </c>
      <c r="AU99" s="73" t="s">
        <v>40</v>
      </c>
      <c r="AY99" s="73" t="s">
        <v>99</v>
      </c>
      <c r="BK99" s="79">
        <f>$BK$100</f>
        <v>0</v>
      </c>
    </row>
    <row r="100" spans="2:65" s="71" customFormat="1" ht="21" customHeight="1" x14ac:dyDescent="0.3">
      <c r="B100" s="72"/>
      <c r="D100" s="73" t="s">
        <v>39</v>
      </c>
      <c r="E100" s="80" t="s">
        <v>190</v>
      </c>
      <c r="F100" s="80" t="s">
        <v>191</v>
      </c>
      <c r="J100" s="81">
        <f>$BK$100</f>
        <v>0</v>
      </c>
      <c r="L100" s="72"/>
      <c r="M100" s="76"/>
      <c r="P100" s="77">
        <f>SUM($P$101:$P$116)</f>
        <v>0</v>
      </c>
      <c r="R100" s="77">
        <f>SUM($R$101:$R$116)</f>
        <v>2.88816E-2</v>
      </c>
      <c r="T100" s="78">
        <f>SUM($T$101:$T$116)</f>
        <v>0</v>
      </c>
      <c r="AR100" s="73" t="s">
        <v>45</v>
      </c>
      <c r="AT100" s="73" t="s">
        <v>39</v>
      </c>
      <c r="AU100" s="73" t="s">
        <v>9</v>
      </c>
      <c r="AY100" s="73" t="s">
        <v>99</v>
      </c>
      <c r="BK100" s="79">
        <f>SUM($BK$101:$BK$116)</f>
        <v>0</v>
      </c>
    </row>
    <row r="101" spans="2:65" s="5" customFormat="1" ht="15.75" customHeight="1" x14ac:dyDescent="0.3">
      <c r="B101" s="15"/>
      <c r="C101" s="82" t="s">
        <v>107</v>
      </c>
      <c r="D101" s="82" t="s">
        <v>100</v>
      </c>
      <c r="E101" s="83" t="s">
        <v>192</v>
      </c>
      <c r="F101" s="84" t="s">
        <v>193</v>
      </c>
      <c r="G101" s="85" t="s">
        <v>47</v>
      </c>
      <c r="H101" s="86">
        <v>3.54</v>
      </c>
      <c r="I101" s="87"/>
      <c r="J101" s="86">
        <f>ROUND($I$101*$H$101,3)</f>
        <v>0</v>
      </c>
      <c r="K101" s="84"/>
      <c r="L101" s="15"/>
      <c r="M101" s="88"/>
      <c r="N101" s="89" t="s">
        <v>30</v>
      </c>
      <c r="P101" s="90">
        <f>$O$101*$H$101</f>
        <v>0</v>
      </c>
      <c r="Q101" s="90">
        <v>2.0400000000000001E-3</v>
      </c>
      <c r="R101" s="90">
        <f>$Q$101*$H$101</f>
        <v>7.2216000000000008E-3</v>
      </c>
      <c r="S101" s="90">
        <v>0</v>
      </c>
      <c r="T101" s="91">
        <f>$S$101*$H$101</f>
        <v>0</v>
      </c>
      <c r="AR101" s="41" t="s">
        <v>117</v>
      </c>
      <c r="AT101" s="41" t="s">
        <v>100</v>
      </c>
      <c r="AU101" s="41" t="s">
        <v>45</v>
      </c>
      <c r="AY101" s="5" t="s">
        <v>99</v>
      </c>
      <c r="BE101" s="92">
        <f>IF($N$101="základní",$J$101,0)</f>
        <v>0</v>
      </c>
      <c r="BF101" s="92">
        <f>IF($N$101="snížená",$J$101,0)</f>
        <v>0</v>
      </c>
      <c r="BG101" s="92">
        <f>IF($N$101="zákl. přenesená",$J$101,0)</f>
        <v>0</v>
      </c>
      <c r="BH101" s="92">
        <f>IF($N$101="sníž. přenesená",$J$101,0)</f>
        <v>0</v>
      </c>
      <c r="BI101" s="92">
        <f>IF($N$101="nulová",$J$101,0)</f>
        <v>0</v>
      </c>
      <c r="BJ101" s="41" t="s">
        <v>45</v>
      </c>
      <c r="BK101" s="93">
        <f>ROUND($I$101*$H$101,3)</f>
        <v>0</v>
      </c>
      <c r="BL101" s="41" t="s">
        <v>117</v>
      </c>
      <c r="BM101" s="41" t="s">
        <v>216</v>
      </c>
    </row>
    <row r="102" spans="2:65" s="5" customFormat="1" ht="16.5" customHeight="1" x14ac:dyDescent="0.3">
      <c r="B102" s="15"/>
      <c r="D102" s="94" t="s">
        <v>103</v>
      </c>
      <c r="F102" s="95" t="s">
        <v>195</v>
      </c>
      <c r="L102" s="15"/>
      <c r="M102" s="32"/>
      <c r="T102" s="33"/>
      <c r="AT102" s="5" t="s">
        <v>103</v>
      </c>
      <c r="AU102" s="5" t="s">
        <v>45</v>
      </c>
    </row>
    <row r="103" spans="2:65" s="5" customFormat="1" ht="30.75" customHeight="1" x14ac:dyDescent="0.3">
      <c r="B103" s="15"/>
      <c r="D103" s="97" t="s">
        <v>118</v>
      </c>
      <c r="F103" s="129" t="s">
        <v>196</v>
      </c>
      <c r="L103" s="15"/>
      <c r="M103" s="32"/>
      <c r="T103" s="33"/>
      <c r="AT103" s="5" t="s">
        <v>118</v>
      </c>
      <c r="AU103" s="5" t="s">
        <v>45</v>
      </c>
    </row>
    <row r="104" spans="2:65" s="5" customFormat="1" ht="15.75" customHeight="1" x14ac:dyDescent="0.3">
      <c r="B104" s="96"/>
      <c r="D104" s="97" t="s">
        <v>104</v>
      </c>
      <c r="E104" s="98"/>
      <c r="F104" s="99" t="s">
        <v>197</v>
      </c>
      <c r="H104" s="98"/>
      <c r="L104" s="96"/>
      <c r="M104" s="100"/>
      <c r="T104" s="101"/>
      <c r="AT104" s="98" t="s">
        <v>104</v>
      </c>
      <c r="AU104" s="98" t="s">
        <v>45</v>
      </c>
      <c r="AV104" s="98" t="s">
        <v>9</v>
      </c>
      <c r="AW104" s="98" t="s">
        <v>76</v>
      </c>
      <c r="AX104" s="98" t="s">
        <v>40</v>
      </c>
      <c r="AY104" s="98" t="s">
        <v>99</v>
      </c>
    </row>
    <row r="105" spans="2:65" s="5" customFormat="1" ht="15.75" customHeight="1" x14ac:dyDescent="0.3">
      <c r="B105" s="96"/>
      <c r="D105" s="97" t="s">
        <v>104</v>
      </c>
      <c r="E105" s="98"/>
      <c r="F105" s="99" t="s">
        <v>198</v>
      </c>
      <c r="H105" s="98"/>
      <c r="L105" s="96"/>
      <c r="M105" s="100"/>
      <c r="T105" s="101"/>
      <c r="AT105" s="98" t="s">
        <v>104</v>
      </c>
      <c r="AU105" s="98" t="s">
        <v>45</v>
      </c>
      <c r="AV105" s="98" t="s">
        <v>9</v>
      </c>
      <c r="AW105" s="98" t="s">
        <v>76</v>
      </c>
      <c r="AX105" s="98" t="s">
        <v>40</v>
      </c>
      <c r="AY105" s="98" t="s">
        <v>99</v>
      </c>
    </row>
    <row r="106" spans="2:65" s="5" customFormat="1" ht="15.75" customHeight="1" x14ac:dyDescent="0.3">
      <c r="B106" s="96"/>
      <c r="D106" s="97" t="s">
        <v>104</v>
      </c>
      <c r="E106" s="98"/>
      <c r="F106" s="99" t="s">
        <v>132</v>
      </c>
      <c r="H106" s="98"/>
      <c r="L106" s="96"/>
      <c r="M106" s="100"/>
      <c r="T106" s="101"/>
      <c r="AT106" s="98" t="s">
        <v>104</v>
      </c>
      <c r="AU106" s="98" t="s">
        <v>45</v>
      </c>
      <c r="AV106" s="98" t="s">
        <v>9</v>
      </c>
      <c r="AW106" s="98" t="s">
        <v>76</v>
      </c>
      <c r="AX106" s="98" t="s">
        <v>40</v>
      </c>
      <c r="AY106" s="98" t="s">
        <v>99</v>
      </c>
    </row>
    <row r="107" spans="2:65" s="5" customFormat="1" ht="15.75" customHeight="1" x14ac:dyDescent="0.3">
      <c r="B107" s="102"/>
      <c r="D107" s="97" t="s">
        <v>104</v>
      </c>
      <c r="E107" s="103"/>
      <c r="F107" s="104" t="s">
        <v>133</v>
      </c>
      <c r="H107" s="105">
        <v>3.54</v>
      </c>
      <c r="L107" s="102"/>
      <c r="M107" s="106"/>
      <c r="T107" s="107"/>
      <c r="AT107" s="103" t="s">
        <v>104</v>
      </c>
      <c r="AU107" s="103" t="s">
        <v>45</v>
      </c>
      <c r="AV107" s="103" t="s">
        <v>45</v>
      </c>
      <c r="AW107" s="103" t="s">
        <v>76</v>
      </c>
      <c r="AX107" s="103" t="s">
        <v>40</v>
      </c>
      <c r="AY107" s="103" t="s">
        <v>99</v>
      </c>
    </row>
    <row r="108" spans="2:65" s="5" customFormat="1" ht="15.75" customHeight="1" x14ac:dyDescent="0.3">
      <c r="B108" s="114"/>
      <c r="D108" s="97" t="s">
        <v>104</v>
      </c>
      <c r="E108" s="115" t="s">
        <v>146</v>
      </c>
      <c r="F108" s="116" t="s">
        <v>106</v>
      </c>
      <c r="H108" s="117">
        <v>3.54</v>
      </c>
      <c r="L108" s="114"/>
      <c r="M108" s="118"/>
      <c r="T108" s="119"/>
      <c r="AT108" s="115" t="s">
        <v>104</v>
      </c>
      <c r="AU108" s="115" t="s">
        <v>45</v>
      </c>
      <c r="AV108" s="115" t="s">
        <v>107</v>
      </c>
      <c r="AW108" s="115" t="s">
        <v>76</v>
      </c>
      <c r="AX108" s="115" t="s">
        <v>40</v>
      </c>
      <c r="AY108" s="115" t="s">
        <v>99</v>
      </c>
    </row>
    <row r="109" spans="2:65" s="5" customFormat="1" ht="15.75" customHeight="1" x14ac:dyDescent="0.3">
      <c r="B109" s="108"/>
      <c r="D109" s="97" t="s">
        <v>104</v>
      </c>
      <c r="E109" s="109"/>
      <c r="F109" s="110" t="s">
        <v>105</v>
      </c>
      <c r="H109" s="111">
        <v>3.54</v>
      </c>
      <c r="L109" s="108"/>
      <c r="M109" s="112"/>
      <c r="T109" s="113"/>
      <c r="AT109" s="109" t="s">
        <v>104</v>
      </c>
      <c r="AU109" s="109" t="s">
        <v>45</v>
      </c>
      <c r="AV109" s="109" t="s">
        <v>102</v>
      </c>
      <c r="AW109" s="109" t="s">
        <v>76</v>
      </c>
      <c r="AX109" s="109" t="s">
        <v>9</v>
      </c>
      <c r="AY109" s="109" t="s">
        <v>99</v>
      </c>
    </row>
    <row r="110" spans="2:65" s="5" customFormat="1" ht="15.75" customHeight="1" x14ac:dyDescent="0.3">
      <c r="B110" s="15"/>
      <c r="C110" s="120" t="s">
        <v>102</v>
      </c>
      <c r="D110" s="120" t="s">
        <v>114</v>
      </c>
      <c r="E110" s="121" t="s">
        <v>199</v>
      </c>
      <c r="F110" s="122" t="s">
        <v>200</v>
      </c>
      <c r="G110" s="123" t="s">
        <v>71</v>
      </c>
      <c r="H110" s="124">
        <v>0.72199999999999998</v>
      </c>
      <c r="I110" s="125"/>
      <c r="J110" s="124">
        <f>ROUND($I$110*$H$110,3)</f>
        <v>0</v>
      </c>
      <c r="K110" s="122" t="s">
        <v>101</v>
      </c>
      <c r="L110" s="126"/>
      <c r="M110" s="127"/>
      <c r="N110" s="128" t="s">
        <v>30</v>
      </c>
      <c r="P110" s="90">
        <f>$O$110*$H$110</f>
        <v>0</v>
      </c>
      <c r="Q110" s="90">
        <v>0.03</v>
      </c>
      <c r="R110" s="90">
        <f>$Q$110*$H$110</f>
        <v>2.1659999999999999E-2</v>
      </c>
      <c r="S110" s="90">
        <v>0</v>
      </c>
      <c r="T110" s="91">
        <f>$S$110*$H$110</f>
        <v>0</v>
      </c>
      <c r="AR110" s="41" t="s">
        <v>122</v>
      </c>
      <c r="AT110" s="41" t="s">
        <v>114</v>
      </c>
      <c r="AU110" s="41" t="s">
        <v>45</v>
      </c>
      <c r="AY110" s="5" t="s">
        <v>99</v>
      </c>
      <c r="BE110" s="92">
        <f>IF($N$110="základní",$J$110,0)</f>
        <v>0</v>
      </c>
      <c r="BF110" s="92">
        <f>IF($N$110="snížená",$J$110,0)</f>
        <v>0</v>
      </c>
      <c r="BG110" s="92">
        <f>IF($N$110="zákl. přenesená",$J$110,0)</f>
        <v>0</v>
      </c>
      <c r="BH110" s="92">
        <f>IF($N$110="sníž. přenesená",$J$110,0)</f>
        <v>0</v>
      </c>
      <c r="BI110" s="92">
        <f>IF($N$110="nulová",$J$110,0)</f>
        <v>0</v>
      </c>
      <c r="BJ110" s="41" t="s">
        <v>45</v>
      </c>
      <c r="BK110" s="93">
        <f>ROUND($I$110*$H$110,3)</f>
        <v>0</v>
      </c>
      <c r="BL110" s="41" t="s">
        <v>117</v>
      </c>
      <c r="BM110" s="41" t="s">
        <v>217</v>
      </c>
    </row>
    <row r="111" spans="2:65" s="5" customFormat="1" ht="38.25" customHeight="1" x14ac:dyDescent="0.3">
      <c r="B111" s="15"/>
      <c r="D111" s="94" t="s">
        <v>103</v>
      </c>
      <c r="F111" s="95" t="s">
        <v>202</v>
      </c>
      <c r="L111" s="15"/>
      <c r="M111" s="32"/>
      <c r="T111" s="33"/>
      <c r="AT111" s="5" t="s">
        <v>103</v>
      </c>
      <c r="AU111" s="5" t="s">
        <v>45</v>
      </c>
    </row>
    <row r="112" spans="2:65" s="5" customFormat="1" ht="30.75" customHeight="1" x14ac:dyDescent="0.3">
      <c r="B112" s="15"/>
      <c r="D112" s="97" t="s">
        <v>118</v>
      </c>
      <c r="F112" s="129" t="s">
        <v>203</v>
      </c>
      <c r="L112" s="15"/>
      <c r="M112" s="32"/>
      <c r="T112" s="33"/>
      <c r="AT112" s="5" t="s">
        <v>118</v>
      </c>
      <c r="AU112" s="5" t="s">
        <v>45</v>
      </c>
    </row>
    <row r="113" spans="2:65" s="5" customFormat="1" ht="15.75" customHeight="1" x14ac:dyDescent="0.3">
      <c r="B113" s="102"/>
      <c r="D113" s="97" t="s">
        <v>104</v>
      </c>
      <c r="E113" s="103"/>
      <c r="F113" s="104" t="s">
        <v>204</v>
      </c>
      <c r="H113" s="105">
        <v>0.72216000000000002</v>
      </c>
      <c r="L113" s="102"/>
      <c r="M113" s="106"/>
      <c r="T113" s="107"/>
      <c r="AT113" s="103" t="s">
        <v>104</v>
      </c>
      <c r="AU113" s="103" t="s">
        <v>45</v>
      </c>
      <c r="AV113" s="103" t="s">
        <v>45</v>
      </c>
      <c r="AW113" s="103" t="s">
        <v>76</v>
      </c>
      <c r="AX113" s="103" t="s">
        <v>40</v>
      </c>
      <c r="AY113" s="103" t="s">
        <v>99</v>
      </c>
    </row>
    <row r="114" spans="2:65" s="5" customFormat="1" ht="15.75" customHeight="1" x14ac:dyDescent="0.3">
      <c r="B114" s="108"/>
      <c r="D114" s="97" t="s">
        <v>104</v>
      </c>
      <c r="E114" s="109"/>
      <c r="F114" s="110" t="s">
        <v>105</v>
      </c>
      <c r="H114" s="111">
        <v>0.72216000000000002</v>
      </c>
      <c r="L114" s="108"/>
      <c r="M114" s="112"/>
      <c r="T114" s="113"/>
      <c r="AT114" s="109" t="s">
        <v>104</v>
      </c>
      <c r="AU114" s="109" t="s">
        <v>45</v>
      </c>
      <c r="AV114" s="109" t="s">
        <v>102</v>
      </c>
      <c r="AW114" s="109" t="s">
        <v>76</v>
      </c>
      <c r="AX114" s="109" t="s">
        <v>9</v>
      </c>
      <c r="AY114" s="109" t="s">
        <v>99</v>
      </c>
    </row>
    <row r="115" spans="2:65" s="5" customFormat="1" ht="15.75" customHeight="1" x14ac:dyDescent="0.3">
      <c r="B115" s="15"/>
      <c r="C115" s="82" t="s">
        <v>108</v>
      </c>
      <c r="D115" s="82" t="s">
        <v>100</v>
      </c>
      <c r="E115" s="83" t="s">
        <v>205</v>
      </c>
      <c r="F115" s="84" t="s">
        <v>206</v>
      </c>
      <c r="G115" s="85" t="s">
        <v>131</v>
      </c>
      <c r="H115" s="87"/>
      <c r="I115" s="87"/>
      <c r="J115" s="86">
        <f>ROUND($I$115*$H$115,3)</f>
        <v>0</v>
      </c>
      <c r="K115" s="84" t="s">
        <v>101</v>
      </c>
      <c r="L115" s="15"/>
      <c r="M115" s="88"/>
      <c r="N115" s="89" t="s">
        <v>30</v>
      </c>
      <c r="P115" s="90">
        <f>$O$115*$H$115</f>
        <v>0</v>
      </c>
      <c r="Q115" s="90">
        <v>0</v>
      </c>
      <c r="R115" s="90">
        <f>$Q$115*$H$115</f>
        <v>0</v>
      </c>
      <c r="S115" s="90">
        <v>0</v>
      </c>
      <c r="T115" s="91">
        <f>$S$115*$H$115</f>
        <v>0</v>
      </c>
      <c r="AR115" s="41" t="s">
        <v>117</v>
      </c>
      <c r="AT115" s="41" t="s">
        <v>100</v>
      </c>
      <c r="AU115" s="41" t="s">
        <v>45</v>
      </c>
      <c r="AY115" s="5" t="s">
        <v>99</v>
      </c>
      <c r="BE115" s="92">
        <f>IF($N$115="základní",$J$115,0)</f>
        <v>0</v>
      </c>
      <c r="BF115" s="92">
        <f>IF($N$115="snížená",$J$115,0)</f>
        <v>0</v>
      </c>
      <c r="BG115" s="92">
        <f>IF($N$115="zákl. přenesená",$J$115,0)</f>
        <v>0</v>
      </c>
      <c r="BH115" s="92">
        <f>IF($N$115="sníž. přenesená",$J$115,0)</f>
        <v>0</v>
      </c>
      <c r="BI115" s="92">
        <f>IF($N$115="nulová",$J$115,0)</f>
        <v>0</v>
      </c>
      <c r="BJ115" s="41" t="s">
        <v>45</v>
      </c>
      <c r="BK115" s="93">
        <f>ROUND($I$115*$H$115,3)</f>
        <v>0</v>
      </c>
      <c r="BL115" s="41" t="s">
        <v>117</v>
      </c>
      <c r="BM115" s="41" t="s">
        <v>218</v>
      </c>
    </row>
    <row r="116" spans="2:65" s="5" customFormat="1" ht="27" customHeight="1" x14ac:dyDescent="0.3">
      <c r="B116" s="15"/>
      <c r="D116" s="94" t="s">
        <v>103</v>
      </c>
      <c r="F116" s="95" t="s">
        <v>208</v>
      </c>
      <c r="L116" s="15"/>
      <c r="M116" s="32"/>
      <c r="T116" s="33"/>
      <c r="AT116" s="5" t="s">
        <v>103</v>
      </c>
      <c r="AU116" s="5" t="s">
        <v>45</v>
      </c>
    </row>
    <row r="117" spans="2:65" s="71" customFormat="1" ht="37.5" customHeight="1" x14ac:dyDescent="0.35">
      <c r="B117" s="72"/>
      <c r="D117" s="73" t="s">
        <v>39</v>
      </c>
      <c r="E117" s="74" t="s">
        <v>114</v>
      </c>
      <c r="F117" s="74" t="s">
        <v>134</v>
      </c>
      <c r="J117" s="75">
        <f>$BK$117</f>
        <v>0</v>
      </c>
      <c r="L117" s="72"/>
      <c r="M117" s="76"/>
      <c r="P117" s="77">
        <f>$P$118</f>
        <v>0</v>
      </c>
      <c r="R117" s="77">
        <f>$R$118</f>
        <v>0</v>
      </c>
      <c r="T117" s="78">
        <f>$T$118</f>
        <v>0</v>
      </c>
      <c r="AR117" s="73" t="s">
        <v>107</v>
      </c>
      <c r="AT117" s="73" t="s">
        <v>39</v>
      </c>
      <c r="AU117" s="73" t="s">
        <v>40</v>
      </c>
      <c r="AY117" s="73" t="s">
        <v>99</v>
      </c>
      <c r="BK117" s="79">
        <f>$BK$118</f>
        <v>0</v>
      </c>
    </row>
    <row r="118" spans="2:65" s="71" customFormat="1" ht="21" customHeight="1" x14ac:dyDescent="0.3">
      <c r="B118" s="72"/>
      <c r="D118" s="73" t="s">
        <v>39</v>
      </c>
      <c r="E118" s="80" t="s">
        <v>135</v>
      </c>
      <c r="F118" s="80" t="s">
        <v>136</v>
      </c>
      <c r="J118" s="81">
        <f>$BK$118</f>
        <v>0</v>
      </c>
      <c r="L118" s="72"/>
      <c r="M118" s="76"/>
      <c r="P118" s="77">
        <f>SUM($P$119:$P$122)</f>
        <v>0</v>
      </c>
      <c r="R118" s="77">
        <f>SUM($R$119:$R$122)</f>
        <v>0</v>
      </c>
      <c r="T118" s="78">
        <f>SUM($T$119:$T$122)</f>
        <v>0</v>
      </c>
      <c r="AR118" s="73" t="s">
        <v>107</v>
      </c>
      <c r="AT118" s="73" t="s">
        <v>39</v>
      </c>
      <c r="AU118" s="73" t="s">
        <v>9</v>
      </c>
      <c r="AY118" s="73" t="s">
        <v>99</v>
      </c>
      <c r="BK118" s="79">
        <f>SUM($BK$119:$BK$122)</f>
        <v>0</v>
      </c>
    </row>
    <row r="119" spans="2:65" s="5" customFormat="1" ht="15.75" customHeight="1" x14ac:dyDescent="0.3">
      <c r="B119" s="15"/>
      <c r="C119" s="82" t="s">
        <v>109</v>
      </c>
      <c r="D119" s="82" t="s">
        <v>100</v>
      </c>
      <c r="E119" s="83" t="s">
        <v>209</v>
      </c>
      <c r="F119" s="84" t="s">
        <v>210</v>
      </c>
      <c r="G119" s="85" t="s">
        <v>123</v>
      </c>
      <c r="H119" s="86">
        <v>-1</v>
      </c>
      <c r="I119" s="87"/>
      <c r="J119" s="86">
        <f>ROUND($I$119*$H$119,3)</f>
        <v>0</v>
      </c>
      <c r="K119" s="84"/>
      <c r="L119" s="15"/>
      <c r="M119" s="88"/>
      <c r="N119" s="89" t="s">
        <v>30</v>
      </c>
      <c r="P119" s="90">
        <f>$O$119*$H$119</f>
        <v>0</v>
      </c>
      <c r="Q119" s="90">
        <v>0</v>
      </c>
      <c r="R119" s="90">
        <f>$Q$119*$H$119</f>
        <v>0</v>
      </c>
      <c r="S119" s="90">
        <v>0</v>
      </c>
      <c r="T119" s="91">
        <f>$S$119*$H$119</f>
        <v>0</v>
      </c>
      <c r="AR119" s="41" t="s">
        <v>126</v>
      </c>
      <c r="AT119" s="41" t="s">
        <v>100</v>
      </c>
      <c r="AU119" s="41" t="s">
        <v>45</v>
      </c>
      <c r="AY119" s="5" t="s">
        <v>99</v>
      </c>
      <c r="BE119" s="92">
        <f>IF($N$119="základní",$J$119,0)</f>
        <v>0</v>
      </c>
      <c r="BF119" s="92">
        <f>IF($N$119="snížená",$J$119,0)</f>
        <v>0</v>
      </c>
      <c r="BG119" s="92">
        <f>IF($N$119="zákl. přenesená",$J$119,0)</f>
        <v>0</v>
      </c>
      <c r="BH119" s="92">
        <f>IF($N$119="sníž. přenesená",$J$119,0)</f>
        <v>0</v>
      </c>
      <c r="BI119" s="92">
        <f>IF($N$119="nulová",$J$119,0)</f>
        <v>0</v>
      </c>
      <c r="BJ119" s="41" t="s">
        <v>45</v>
      </c>
      <c r="BK119" s="93">
        <f>ROUND($I$119*$H$119,3)</f>
        <v>0</v>
      </c>
      <c r="BL119" s="41" t="s">
        <v>126</v>
      </c>
      <c r="BM119" s="41" t="s">
        <v>219</v>
      </c>
    </row>
    <row r="120" spans="2:65" s="5" customFormat="1" ht="16.5" customHeight="1" x14ac:dyDescent="0.3">
      <c r="B120" s="15"/>
      <c r="D120" s="94" t="s">
        <v>103</v>
      </c>
      <c r="F120" s="95" t="s">
        <v>210</v>
      </c>
      <c r="L120" s="15"/>
      <c r="M120" s="32"/>
      <c r="T120" s="33"/>
      <c r="AT120" s="5" t="s">
        <v>103</v>
      </c>
      <c r="AU120" s="5" t="s">
        <v>45</v>
      </c>
    </row>
    <row r="121" spans="2:65" s="5" customFormat="1" ht="15.75" customHeight="1" x14ac:dyDescent="0.3">
      <c r="B121" s="15"/>
      <c r="C121" s="82" t="s">
        <v>110</v>
      </c>
      <c r="D121" s="82" t="s">
        <v>100</v>
      </c>
      <c r="E121" s="83" t="s">
        <v>212</v>
      </c>
      <c r="F121" s="84" t="s">
        <v>210</v>
      </c>
      <c r="G121" s="85" t="s">
        <v>137</v>
      </c>
      <c r="H121" s="86">
        <v>20</v>
      </c>
      <c r="I121" s="87"/>
      <c r="J121" s="86">
        <f>ROUND($I$121*$H$121,3)</f>
        <v>0</v>
      </c>
      <c r="K121" s="84"/>
      <c r="L121" s="15"/>
      <c r="M121" s="88"/>
      <c r="N121" s="89" t="s">
        <v>30</v>
      </c>
      <c r="P121" s="90">
        <f>$O$121*$H$121</f>
        <v>0</v>
      </c>
      <c r="Q121" s="90">
        <v>0</v>
      </c>
      <c r="R121" s="90">
        <f>$Q$121*$H$121</f>
        <v>0</v>
      </c>
      <c r="S121" s="90">
        <v>0</v>
      </c>
      <c r="T121" s="91">
        <f>$S$121*$H$121</f>
        <v>0</v>
      </c>
      <c r="AR121" s="41" t="s">
        <v>126</v>
      </c>
      <c r="AT121" s="41" t="s">
        <v>100</v>
      </c>
      <c r="AU121" s="41" t="s">
        <v>45</v>
      </c>
      <c r="AY121" s="5" t="s">
        <v>99</v>
      </c>
      <c r="BE121" s="92">
        <f>IF($N$121="základní",$J$121,0)</f>
        <v>0</v>
      </c>
      <c r="BF121" s="92">
        <f>IF($N$121="snížená",$J$121,0)</f>
        <v>0</v>
      </c>
      <c r="BG121" s="92">
        <f>IF($N$121="zákl. přenesená",$J$121,0)</f>
        <v>0</v>
      </c>
      <c r="BH121" s="92">
        <f>IF($N$121="sníž. přenesená",$J$121,0)</f>
        <v>0</v>
      </c>
      <c r="BI121" s="92">
        <f>IF($N$121="nulová",$J$121,0)</f>
        <v>0</v>
      </c>
      <c r="BJ121" s="41" t="s">
        <v>45</v>
      </c>
      <c r="BK121" s="93">
        <f>ROUND($I$121*$H$121,3)</f>
        <v>0</v>
      </c>
      <c r="BL121" s="41" t="s">
        <v>126</v>
      </c>
      <c r="BM121" s="41" t="s">
        <v>220</v>
      </c>
    </row>
    <row r="122" spans="2:65" s="5" customFormat="1" ht="16.5" customHeight="1" x14ac:dyDescent="0.3">
      <c r="B122" s="15"/>
      <c r="D122" s="94" t="s">
        <v>103</v>
      </c>
      <c r="F122" s="95" t="s">
        <v>210</v>
      </c>
      <c r="L122" s="15"/>
      <c r="M122" s="134"/>
      <c r="N122" s="131"/>
      <c r="O122" s="131"/>
      <c r="P122" s="131"/>
      <c r="Q122" s="131"/>
      <c r="R122" s="131"/>
      <c r="S122" s="131"/>
      <c r="T122" s="135"/>
      <c r="AT122" s="5" t="s">
        <v>103</v>
      </c>
      <c r="AU122" s="5" t="s">
        <v>45</v>
      </c>
    </row>
    <row r="123" spans="2:65" s="5" customFormat="1" ht="7.5" customHeight="1" x14ac:dyDescent="0.3"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15"/>
    </row>
    <row r="818" s="2" customFormat="1" ht="14.25" customHeight="1" x14ac:dyDescent="0.3"/>
  </sheetData>
  <autoFilter ref="C82:K82"/>
  <mergeCells count="9">
    <mergeCell ref="E75:H75"/>
    <mergeCell ref="G1:H1"/>
    <mergeCell ref="L2:V2"/>
    <mergeCell ref="E7:H7"/>
    <mergeCell ref="E9:H9"/>
    <mergeCell ref="E24:H24"/>
    <mergeCell ref="E45:H45"/>
    <mergeCell ref="E47:H47"/>
    <mergeCell ref="E73:H73"/>
  </mergeCells>
  <hyperlinks>
    <hyperlink ref="F1:G1" location="C2" tooltip="Krycí list soupisu" display="1) Krycí list soupisu"/>
    <hyperlink ref="G1:H1" location="C54" tooltip="Rekapitulace" display="2) Rekapitulace"/>
    <hyperlink ref="J1" location="C82" tooltip="Soupis prací" display="3) Soupis prací"/>
    <hyperlink ref="L1:V1" location="'Rekapitulace stavby'!C2" tooltip="Rekapitulace stavby" display="Rekapitulace stavby"/>
  </hyperlinks>
  <pageMargins left="0.59055118110236227" right="0.59055118110236227" top="0.59055118110236227" bottom="0.59055118110236227" header="0" footer="0"/>
  <pageSetup paperSize="9" scale="64" fitToHeight="100" orientation="portrait" blackAndWhite="1" r:id="rId1"/>
  <headerFooter alignWithMargins="0"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iMPWV7owlotYzoZ3XwSLUTEEb+I=</ds:DigestValue>
    </ds:Reference>
  </ds:SignedInfo>
  <ds:SignatureValue>Gspq8gOp0X60Y+IWesst8fj3US6DQR4CaCsYnZtMSxTm89ILFqKEVl/LFrb0fKWan+VNLEaIrtFGV0OYO0/dBJfft3EE4ojaiFzxmnFzMIqLYES06AGS3LQPSsNbUQSUlkGrEojiAd4EZNUmqrxxOpMV7shoClIohDus/AcnCoZEDB4O1bwUBu60LaIyLpjYpzNjPXL6R+xqmfoN1p69lLPq9sRCbCo35QvKJGyMJPPaUJ6mYxi/rM/aUfAQv40xq80HyHflny9t57pugk4374arAlqP/IO0orodrsOTzUTWOQu/c4vxHHMMEEvIvfdZs0DBKRr9N/C9E2dxg+7KKQ==</ds:SignatureValue>
  <ds:KeyInfo>
    <ds:KeyValue>
      <ds:RSAKeyValue>
        <ds:Modulus>1kybIeBO4O/NsgsLsKdt0BirgqMCINC4ng284UEVgj9BRiemRe/tDZvYzbldwqkQhlQ/5X+RMNLkY3ZAHTnX/2SnfrlDtlSVQbaotJPaBZcGGR4Zp/ttpK5J8XqL54jXHVNyNPaKimkYWMZhchQEqyK7BCgiTHpm9fFKyPth8lZ+jPSI+4/w+8OqE4R/G4s3O6GhgsNiEu4/zG/+sb3gGa2lFhr1twAyKHaziBvM7MacOqLS5FjvOFO/G2PsW2i9Qd3Apg3/lWqMD0KX3CNmC1S8ZFw1SpkdBhVMOAw/C4sGgFAtUnY7HDkrtKVSVaS6rdJi32SvSVKXAATKBxPBxQ==</ds:Modulus>
        <ds:Exponent>AQAB</ds:Exponent>
      </ds:RSAKeyValue>
    </ds:KeyValue>
    <ds:X509Data>
      <ds:X509Certificate>MIIHGTCCBgGgAwIBAgIDGt46MA0GCSqGSIb3DQEBCwUAMF8xCzAJBgNVBAYTAkNaMSwwKgYDVQQKDCPEjGVza8OhIHBvxaF0YSwgcy5wLiBbScSMIDQ3MTE0OTgzXTEiMCAGA1UEAxMZUG9zdFNpZ251bSBRdWFsaWZpZWQgQ0EgMjAeFw0xNTAyMTgwODM4MjRaFw0xNjAzMDkwODM4MjRaMIHzMQswCQYDVQQGEwJDWjFHMEUGA1UECgw+QXJtw6FkbsOtIFNlcnZpc27DrSwgcMWZw61zcMSbdmtvdsOhIG9yZ2FuaXphY2UgW0nEjCA2MDQ2MDU4MF0xODA2BgNVBAsML0FybcOhZG7DrSBTZXJ2aXNuw60sIHDFmcOtc3DEm3Zrb3bDoSBvcmdhbml6YWNlMRAwDgYDVQQLEwdQRVIxMTMwMRwwGgYDVQQDDBNJbmcuIFpkZW7Em2sgxaB1aGFqMRAwDgYDVQQFEwdQMzAzMTYwMR8wHQYDVQQMExZyZWZlcmVudCBha3ZpemljIFByYWhhMIIBIjANBgkqhkiG9w0BAQEFAAOCAQ8AMIIBCgKCAQEA1kybIeBO4O/NsgsLsKdt0BirgqMCINC4ng284UEVgj9BRiemRe/tDZvYzbldwqkQhlQ/5X+RMNLkY3ZAHTnX/2SnfrlDtlSVQbaotJPaBZcGGR4Zp/ttpK5J8XqL54jXHVNyNPaKimkYWMZhchQEqyK7BCgiTHpm9fFKyPth8lZ+jPSI+4/w+8OqE4R/G4s3O6GhgsNiEu4/zG/+sb3gGa2lFhr1twAyKHaziBvM7MacOqLS5FjvOFO/G2PsW2i9Qd3Apg3/lWqMD0KX3CNmC1S8ZFw1SpkdBhVMOAw/C4sGgFAtUnY7HDkrtKVSVaS6rdJi32SvSVKXAATKBxPBxQIDAQABo4IDRzCCA0MwRgYDVR0RBD8wPYEVemRlbmVrLnN1aGFqQGFzLXBvLmN6oBkGCSsGAQQB3BkCAaAMEwoxNzcwMjIwMzg2oAkGA1UEDaACEwAwggEOBgNVHSAEggEFMIIBATCB/gYJZ4EGAQQBB4IsMIHwMIHHBggrBgEFBQcCAjCBuhqBt1RlbnRvIGt2YWxpZmlrb3ZhbnkgY2VydGlmaWthdCBieWwgdnlkYW4gcG9kbGUgemFrb25hIDIyNy8yMDAwU2IuIGEgbmF2YXpueWNoIHByZWRwaXN1Li9UaGlzIHF1YWxpZmllZCBjZXJ0aWZpY2F0ZSB3YXMgaXNzdWVkIGFjY29yZGluZyB0byBMYXcgTm8gMjI3LzIwMDBDb2xsLiBhbmQgcmVsYXRlZCByZWd1bGF0aW9uczAkBggrBgEFBQcCARYYaHR0cDovL3d3dy5wb3N0c2lnbnVtLmN6MBgGCCsGAQUFBwEDBAwwCjAIBgYEAI5GAQEwgcgGCCsGAQUFBwEBBIG7MIG4MDsGCCsGAQUFBzAChi9odHRwOi8vd3d3LnBvc3RzaWdudW0uY3ovY3J0L3BzcXVhbGlmaWVkY2EyLmNydDA8BggrBgEFBQcwAoYwaHR0cDovL3d3dzIucG9zdHNpZ251bS5jei9jcnQvcHNxdWFsaWZpZWRjYTIuY3J0MDsGCCsGAQUFBzAChi9odHRwOi8vcG9zdHNpZ251bS50dGMuY3ovY3J0L3BzcXVhbGlmaWVkY2EyLmNydDAOBgNVHQ8BAf8EBAMCBeAwHwYDVR0jBBgwFoAUiehM34smOT7XJC4SDnrn5ifl1pcwgbEGA1UdHwSBqTCBpjA1oDOgMYYvaHR0cDovL3d3dy5wb3N0c2lnbnVtLmN6L2NybC9wc3F1YWxpZmllZGNhMi5jcmwwNqA0oDKGMGh0dHA6Ly93d3cyLnBvc3RzaWdudW0uY3ovY3JsL3BzcXVhbGlmaWVkY2EyLmNybDA1oDOgMYYvaHR0cDovL3Bvc3RzaWdudW0udHRjLmN6L2NybC9wc3F1YWxpZmllZGNhMi5jcmwwHQYDVR0OBBYEFFzoEi/NWHywo3ui9BdmQY5qHBgsMA0GCSqGSIb3DQEBCwUAA4IBAQCOByGWoq0rnpwAnkiU7ViBLQDQZgSOp9Dc8yZ8qYC5/P5aWqcYAFMf3LcMCVkWEtHEGdRkm8LIMqBnHpqwnEOVN1iKJMl5agnJA/qQtmnAHCCqB/eeCh/q7DjcQtIHOe3vq2I4pE8YfhzLuiiynNpHn8Lp1MTW0fEGvzpz++MWIVt+Z0aRjNWpWvciglmSlfRrsjCtTj/xfae9EGuhUK7sBfE+fAlR1Vy4j9zwVjKu+HGVeqBosEIIOt6RfP6at88TYy3K76p6KWrqyY2rbwhTLoxxHakwYNivhQik5Fo32w99n5tZrhlOwYG/jyY3ZEAqRhw2+NVBCniqBZst7njO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QuNAzyBe5NzuymRNFO6pbyvUum8=</ds:DigestValue>
      </ds:Reference>
      <ds:Reference URI="/xl/workbook.xml?ContentType=application/vnd.openxmlformats-officedocument.spreadsheetml.sheet.main+xml">
        <ds:DigestMethod Algorithm="http://www.w3.org/2000/09/xmldsig#sha1"/>
        <ds:DigestValue>V/UBqzRSPxMlt+6EHv0epcxw28o=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soPinLdEg2man5ZG6Nc6M6P8vcM=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IuN32bfUeWaC+nTtTgiO7S8Gso0=</ds:DigestValue>
      </ds:Reference>
      <ds:Reference URI="/xl/calcChain.xml?ContentType=application/vnd.openxmlformats-officedocument.spreadsheetml.calcChain+xml">
        <ds:DigestMethod Algorithm="http://www.w3.org/2000/09/xmldsig#sha1"/>
        <ds:DigestValue>qog7/ORhfAVsq5XJ1qnWn+dE+lQ=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ceOYkTROemdu38f9Nx6s6gmIzis=</ds:DigestValue>
      </ds:Reference>
      <ds:Reference URI="/xl/styles.xml?ContentType=application/vnd.openxmlformats-officedocument.spreadsheetml.styles+xml">
        <ds:DigestMethod Algorithm="http://www.w3.org/2000/09/xmldsig#sha1"/>
        <ds:DigestValue>ghPrqBVI3WOzi/A92L8+8XvFmBA=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5Q1DESjfTtVMjgGa9wUSubXf+aQ=</ds:DigestValue>
      </ds:Reference>
      <ds:Reference URI="/xl/drawings/drawing2.xml?ContentType=application/vnd.openxmlformats-officedocument.drawing+xml">
        <ds:DigestMethod Algorithm="http://www.w3.org/2000/09/xmldsig#sha1"/>
        <ds:DigestValue>av24GN6m+nzKmpaCP9hO8JGQShs=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Ynkx3pAnfWVoD7fLUrK6e7oARPk=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+s9h2A/DfWAo05AD+i3Y2WkhauQ=</ds:DigestValue>
      </ds:Reference>
      <ds:Reference URI="/xl/drawings/drawing1.xml?ContentType=application/vnd.openxmlformats-officedocument.drawing+xml">
        <ds:DigestMethod Algorithm="http://www.w3.org/2000/09/xmldsig#sha1"/>
        <ds:DigestValue>5l7flaIbVtKyVC99+jVsNV47NHI=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Ynkx3pAnfWVoD7fLUrK6e7oARPk=</ds:DigestValue>
      </ds:Reference>
      <ds:Reference URI="/xl/media/image2.png?ContentType=image/png">
        <ds:DigestMethod Algorithm="http://www.w3.org/2000/09/xmldsig#sha1"/>
        <ds:DigestValue>FskJJZMUMiB63juoNoiiTm7tgr4=</ds:DigestValue>
      </ds:Reference>
      <ds:Reference URI="/xl/media/image1.png?ContentType=image/png">
        <ds:DigestMethod Algorithm="http://www.w3.org/2000/09/xmldsig#sha1"/>
        <ds:DigestValue>OTzt6cnGX651d+SbC3MXUeYaEvg=</ds:DigestValue>
      </ds:Reference>
      <ds:Reference URI="/docProps/core.xml?ContentType=application/vnd.openxmlformats-package.core-properties+xml">
        <ds:DigestMethod Algorithm="http://www.w3.org/2000/09/xmldsig#sha1"/>
        <ds:DigestValue>SuqFBqW8wld2MRfdXTyZF2UxZM0=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2015-12-03T14:48:13.3Z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AD1 - Objekt A</vt:lpstr>
      <vt:lpstr>BD1 - Objekt B</vt:lpstr>
      <vt:lpstr>'AD1 - Objekt A'!Názvy_tisku</vt:lpstr>
      <vt:lpstr>'BD1 - Objekt B'!Názvy_tisku</vt:lpstr>
      <vt:lpstr>'AD1 - Objekt A'!Oblast_tisku</vt:lpstr>
      <vt:lpstr>'BD1 - Objekt B'!Oblast_tisku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Konečná</dc:creator>
  <cp:lastModifiedBy>Jarmila Konečná</cp:lastModifiedBy>
  <cp:lastPrinted>2015-12-02T14:53:46Z</cp:lastPrinted>
  <dcterms:created xsi:type="dcterms:W3CDTF">2015-12-03T13:08:42Z</dcterms:created>
  <dcterms:modified xsi:type="dcterms:W3CDTF">2015-12-03T13:08:42Z</dcterms:modified>
</cp:coreProperties>
</file>